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!圖書館\!主任\圖書館\109學年度\109正修伙伴學校電子書\"/>
    </mc:Choice>
  </mc:AlternateContent>
  <xr:revisionPtr revIDLastSave="0" documentId="8_{620C9AFE-B33D-411F-8548-E65950E99A1D}" xr6:coauthVersionLast="36" xr6:coauthVersionMax="36" xr10:uidLastSave="{00000000-0000-0000-0000-000000000000}"/>
  <bookViews>
    <workbookView xWindow="0" yWindow="0" windowWidth="11460" windowHeight="11250" xr2:uid="{00000000-000D-0000-FFFF-FFFF00000000}"/>
  </bookViews>
  <sheets>
    <sheet name="2019 逢甲聯盟贈品-友好高中300本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04" i="1" l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</calcChain>
</file>

<file path=xl/sharedStrings.xml><?xml version="1.0" encoding="utf-8"?>
<sst xmlns="http://schemas.openxmlformats.org/spreadsheetml/2006/main" count="4522" uniqueCount="1594">
  <si>
    <t>資料庫編號：</t>
  </si>
  <si>
    <t>20191021174852</t>
  </si>
  <si>
    <t>資料庫名稱：</t>
  </si>
  <si>
    <t>2019 逢甲聯盟贈品-友好高中300本</t>
  </si>
  <si>
    <t>已加入出版品筆數：</t>
  </si>
  <si>
    <t>300</t>
  </si>
  <si>
    <t>出版品類型</t>
  </si>
  <si>
    <t>出版品編號</t>
  </si>
  <si>
    <t>出版品名稱</t>
  </si>
  <si>
    <t>副題名</t>
  </si>
  <si>
    <t>ISBN</t>
  </si>
  <si>
    <t>出版單位</t>
  </si>
  <si>
    <t>作者</t>
  </si>
  <si>
    <t>出版年</t>
  </si>
  <si>
    <t>紙本定價</t>
  </si>
  <si>
    <t>分類號</t>
  </si>
  <si>
    <t>大分類</t>
  </si>
  <si>
    <t>小分類</t>
  </si>
  <si>
    <t>出版地區</t>
  </si>
  <si>
    <t>內容語文</t>
  </si>
  <si>
    <t>出版狀態</t>
  </si>
  <si>
    <t>URL</t>
  </si>
  <si>
    <t>圖書_學科分類</t>
  </si>
  <si>
    <t>P20141027196</t>
  </si>
  <si>
    <t>歷史上最不為人知的神祕怪事與驚悚奇聞！</t>
  </si>
  <si>
    <t/>
  </si>
  <si>
    <t>9789865819439</t>
  </si>
  <si>
    <t>智學堂</t>
  </si>
  <si>
    <t>張家華</t>
  </si>
  <si>
    <t>2014</t>
  </si>
  <si>
    <t>220</t>
  </si>
  <si>
    <t>856.9</t>
  </si>
  <si>
    <t>語言學、文學</t>
  </si>
  <si>
    <t>中國各種文學</t>
  </si>
  <si>
    <t>台灣</t>
  </si>
  <si>
    <t>繁體中文</t>
  </si>
  <si>
    <t>已出版</t>
  </si>
  <si>
    <t>P20141219145</t>
  </si>
  <si>
    <t>176隻寓言故事的動物：教我們的成功通關密語</t>
  </si>
  <si>
    <t>EBK1020000523</t>
  </si>
  <si>
    <t>御璽動向育樂有限公司</t>
  </si>
  <si>
    <t>紅霄、石杉</t>
  </si>
  <si>
    <t>299</t>
  </si>
  <si>
    <t>177</t>
  </si>
  <si>
    <t>哲學</t>
  </si>
  <si>
    <t>心理學</t>
  </si>
  <si>
    <t>P20150820143</t>
  </si>
  <si>
    <t>唐朝的黑夜3</t>
  </si>
  <si>
    <t>9789865663902</t>
  </si>
  <si>
    <t>華藝學術出版社（Airiti Press）</t>
  </si>
  <si>
    <t>魏風華</t>
  </si>
  <si>
    <t>2015</t>
  </si>
  <si>
    <t>380</t>
  </si>
  <si>
    <t>857.24</t>
  </si>
  <si>
    <t>P20151022018</t>
  </si>
  <si>
    <t>不煩躁、不吼罵，平和搞定孩子的壞習慣</t>
  </si>
  <si>
    <t>9789869222914</t>
  </si>
  <si>
    <t>風向球文化事業有限公司</t>
  </si>
  <si>
    <t>童利菁</t>
  </si>
  <si>
    <t>260</t>
  </si>
  <si>
    <t>528.2</t>
  </si>
  <si>
    <t>社會科學</t>
  </si>
  <si>
    <t>教育</t>
  </si>
  <si>
    <t>P20160614031</t>
  </si>
  <si>
    <t>足跡：旅遊散記，下卷‧風情</t>
  </si>
  <si>
    <t>9789865720780</t>
  </si>
  <si>
    <t>凌零出版社</t>
  </si>
  <si>
    <t>顏文敔</t>
  </si>
  <si>
    <t>350</t>
  </si>
  <si>
    <t>730.9</t>
  </si>
  <si>
    <t>世界史地</t>
  </si>
  <si>
    <t>亞洲史地</t>
  </si>
  <si>
    <t>P20160629001</t>
  </si>
  <si>
    <t>被卡住的天才：用韌性釋放被禁錮的才智</t>
  </si>
  <si>
    <t>9789576938696</t>
  </si>
  <si>
    <t>張老師文化事業股份有限公司</t>
  </si>
  <si>
    <t>莫娜•歐倫史坦（Myrna Orenstein）</t>
  </si>
  <si>
    <t>2016</t>
  </si>
  <si>
    <t>178.8</t>
  </si>
  <si>
    <t>P20160723048</t>
  </si>
  <si>
    <t>完美之家</t>
  </si>
  <si>
    <t>9789575051938</t>
  </si>
  <si>
    <t>丹陽文化有限公司</t>
  </si>
  <si>
    <t>高浩容</t>
  </si>
  <si>
    <t>2018</t>
  </si>
  <si>
    <t>290</t>
  </si>
  <si>
    <t>857</t>
  </si>
  <si>
    <t>P20161004096</t>
  </si>
  <si>
    <t>本草綱目中的100種常用的養生藥材</t>
  </si>
  <si>
    <t>9789865636531</t>
  </si>
  <si>
    <t>華志文化事業有限公司</t>
  </si>
  <si>
    <t>李興廣醫師</t>
  </si>
  <si>
    <t>240</t>
  </si>
  <si>
    <t>414.121</t>
  </si>
  <si>
    <t>應用科學</t>
  </si>
  <si>
    <t>醫藥</t>
  </si>
  <si>
    <t>P20161006009</t>
  </si>
  <si>
    <t>中醫聖典《養生，就要養經絡》</t>
  </si>
  <si>
    <t>EBK10200010558</t>
  </si>
  <si>
    <t>蕭言生</t>
  </si>
  <si>
    <t>340</t>
  </si>
  <si>
    <t>413</t>
  </si>
  <si>
    <t>P20170322394</t>
  </si>
  <si>
    <t>獨與天地精神往來：當代中國美學新視域</t>
  </si>
  <si>
    <t>9789888340026</t>
  </si>
  <si>
    <t>中華書局（香港）有限公司</t>
  </si>
  <si>
    <t>文潔華</t>
  </si>
  <si>
    <t>355</t>
  </si>
  <si>
    <t>128</t>
  </si>
  <si>
    <t>中國哲學</t>
  </si>
  <si>
    <t>香港</t>
  </si>
  <si>
    <t>P20170411072</t>
  </si>
  <si>
    <t>第二屆全球泛華青年劇本創作競賽得獎作品集</t>
  </si>
  <si>
    <t>9789860526684</t>
  </si>
  <si>
    <t>國立中央大學黑盒子表演藝術中心</t>
  </si>
  <si>
    <t>胡璇藝 等</t>
  </si>
  <si>
    <t>2017</t>
  </si>
  <si>
    <t>285</t>
  </si>
  <si>
    <t>980</t>
  </si>
  <si>
    <t>藝術</t>
  </si>
  <si>
    <t>戲劇</t>
  </si>
  <si>
    <t>P20170419029</t>
  </si>
  <si>
    <t>一生不能不了解的西方妖怪故事</t>
  </si>
  <si>
    <t>9789865699109</t>
  </si>
  <si>
    <t>知青頻道出版有限公司</t>
  </si>
  <si>
    <t>黃禹潔</t>
  </si>
  <si>
    <t>298.6</t>
  </si>
  <si>
    <t>宗教</t>
  </si>
  <si>
    <t>術數、迷信</t>
  </si>
  <si>
    <t>P20170502015</t>
  </si>
  <si>
    <t>柬埔寨：吳哥文明的繼承者</t>
  </si>
  <si>
    <t>9789860466164</t>
  </si>
  <si>
    <t>國立臺北藝術大學</t>
  </si>
  <si>
    <t>國立臺北藝術大學文化資源學院，張蘊之</t>
  </si>
  <si>
    <t>150</t>
  </si>
  <si>
    <t>718.1</t>
  </si>
  <si>
    <t>P20170502016</t>
  </si>
  <si>
    <t>烏茲別克：千年古國</t>
  </si>
  <si>
    <t>9789860467130</t>
  </si>
  <si>
    <t>國立臺北藝術大學文化資源學院，周英戀</t>
  </si>
  <si>
    <t>734</t>
  </si>
  <si>
    <t>P20170502017</t>
  </si>
  <si>
    <t>蒙古：蒼狼與白鹿的後裔</t>
  </si>
  <si>
    <t>9789860467123</t>
  </si>
  <si>
    <t>國立臺北藝術大學文化資源學院，王悅蓉，朱筱琪</t>
  </si>
  <si>
    <t>734.99</t>
  </si>
  <si>
    <t>P20170502035</t>
  </si>
  <si>
    <t>吸引力法則：一個埋藏千年從上帝到不知來源的能量</t>
  </si>
  <si>
    <t>9789865936746</t>
  </si>
  <si>
    <t>威廉‧沃克‧阿特金森</t>
  </si>
  <si>
    <t>250</t>
  </si>
  <si>
    <t>P20170522317</t>
  </si>
  <si>
    <t>遠見特刊</t>
  </si>
  <si>
    <t>運動特刊：運動企業－打造健康職場</t>
  </si>
  <si>
    <t>4711225318929_0021</t>
  </si>
  <si>
    <t>遠見天下文化出版股份有限公司</t>
  </si>
  <si>
    <t>20181024</t>
  </si>
  <si>
    <t>180</t>
  </si>
  <si>
    <t>050</t>
  </si>
  <si>
    <t>總類</t>
  </si>
  <si>
    <t>連續性出版品、期刊</t>
  </si>
  <si>
    <t>P20170822001</t>
  </si>
  <si>
    <t>走走日本：川越，遇見小江戶</t>
  </si>
  <si>
    <t>EBK10200010874</t>
  </si>
  <si>
    <t>欣傳媒股份有限公司</t>
  </si>
  <si>
    <t>39</t>
  </si>
  <si>
    <t>992</t>
  </si>
  <si>
    <t>遊藝及休閒活動</t>
  </si>
  <si>
    <t>P20170907292</t>
  </si>
  <si>
    <t>救命大清腸：「整體健康之父」人體排毒淨化療法，徹底清除百病的根源</t>
  </si>
  <si>
    <t>9789869372459</t>
  </si>
  <si>
    <t>柿子文化事業有限公司</t>
  </si>
  <si>
    <t>柏納德‧詹森（Bernard Jensen）</t>
  </si>
  <si>
    <t>415.55</t>
  </si>
  <si>
    <t>P20170907316</t>
  </si>
  <si>
    <t>陳納德將軍與中國</t>
  </si>
  <si>
    <t>9789578506763</t>
  </si>
  <si>
    <t>傳記文學出版社股份有限公司</t>
  </si>
  <si>
    <t>陳納德〈Claire Lee Chennault〉</t>
  </si>
  <si>
    <t>450</t>
  </si>
  <si>
    <t>785.28</t>
  </si>
  <si>
    <t>傳記</t>
  </si>
  <si>
    <t>P20170907327</t>
  </si>
  <si>
    <t>咖啡專題</t>
  </si>
  <si>
    <t>EBK10200010876</t>
  </si>
  <si>
    <t>韓語村企業社</t>
  </si>
  <si>
    <t>803</t>
  </si>
  <si>
    <t>語言學</t>
  </si>
  <si>
    <t>P20170929037</t>
  </si>
  <si>
    <t>3秒開口說旅遊日語【有聲】</t>
  </si>
  <si>
    <t>9789864411252</t>
  </si>
  <si>
    <t>希伯崙股份有限公司</t>
  </si>
  <si>
    <t>佐藤生</t>
  </si>
  <si>
    <t>249</t>
  </si>
  <si>
    <t>803.188</t>
  </si>
  <si>
    <t>P20170929040</t>
  </si>
  <si>
    <t>英語發燒句【有聲】</t>
  </si>
  <si>
    <t>9789864410828</t>
  </si>
  <si>
    <t>805.18</t>
  </si>
  <si>
    <t>P20170929072</t>
  </si>
  <si>
    <t>大人的戀愛</t>
  </si>
  <si>
    <t>9789869147613</t>
  </si>
  <si>
    <t>逗點文創結社</t>
  </si>
  <si>
    <t>膝關節</t>
  </si>
  <si>
    <t>280</t>
  </si>
  <si>
    <t>987.013</t>
  </si>
  <si>
    <t>P20170929136</t>
  </si>
  <si>
    <t>喧囂裡的寧靜：第十八屆臺大文學獎作品集</t>
  </si>
  <si>
    <t>9789863501916</t>
  </si>
  <si>
    <t>國立臺灣大學出版中心</t>
  </si>
  <si>
    <t>440</t>
  </si>
  <si>
    <t>830.86</t>
  </si>
  <si>
    <t>中國文學總集</t>
  </si>
  <si>
    <t>P20170929141</t>
  </si>
  <si>
    <t>思想史視野中的東亞</t>
  </si>
  <si>
    <t>9789863501855</t>
  </si>
  <si>
    <t>黃俊傑</t>
  </si>
  <si>
    <t>113.07</t>
  </si>
  <si>
    <t>思想、學術</t>
  </si>
  <si>
    <t>P20170929143</t>
  </si>
  <si>
    <t>日本倫理觀與儒家傳統</t>
  </si>
  <si>
    <t>9789863502173</t>
  </si>
  <si>
    <t>131.307</t>
  </si>
  <si>
    <t>東方哲學</t>
  </si>
  <si>
    <t>P20170929328</t>
  </si>
  <si>
    <t>大自然生態系統服務：以明志科技大學校園為例</t>
  </si>
  <si>
    <t>9789865681692</t>
  </si>
  <si>
    <t>致知學術出版社</t>
  </si>
  <si>
    <t>黃浚瑋，沈明得，陳忠義，謝心怡，劉彥蘭</t>
  </si>
  <si>
    <t>360</t>
  </si>
  <si>
    <t>367.97</t>
  </si>
  <si>
    <t>自然科學</t>
  </si>
  <si>
    <t>生物科學</t>
  </si>
  <si>
    <t>P20170929406</t>
  </si>
  <si>
    <t>留心你的大腦：通往哲學與神經科學的殿堂（上）</t>
  </si>
  <si>
    <t>9789863501848_1</t>
  </si>
  <si>
    <t>格奧爾格‧諾赫夫（Georg Northoff）</t>
  </si>
  <si>
    <t>460</t>
  </si>
  <si>
    <t>169.1</t>
  </si>
  <si>
    <t>形上學</t>
  </si>
  <si>
    <t>P20170929407</t>
  </si>
  <si>
    <t>留心你的大腦：通往哲學與神經科學的殿堂（下）</t>
  </si>
  <si>
    <t>9789863501848_2</t>
  </si>
  <si>
    <t>P20171103089</t>
  </si>
  <si>
    <t>商務英語開口說</t>
  </si>
  <si>
    <t>9789864929320</t>
  </si>
  <si>
    <t>崧博出版事業有限公司</t>
  </si>
  <si>
    <t>805</t>
  </si>
  <si>
    <t>P20171103090</t>
  </si>
  <si>
    <t>新聞英語關鍵句</t>
  </si>
  <si>
    <t>9789864929221</t>
  </si>
  <si>
    <t>P20171103107</t>
  </si>
  <si>
    <t>不打不罵教孩子60招</t>
  </si>
  <si>
    <t>9789864929504</t>
  </si>
  <si>
    <t>青豆傳媒有限公司（崧博）</t>
  </si>
  <si>
    <t>成墨初</t>
  </si>
  <si>
    <t>528</t>
  </si>
  <si>
    <t>中國大陸</t>
  </si>
  <si>
    <t>P20171103108</t>
  </si>
  <si>
    <t>風味小吃在家做</t>
  </si>
  <si>
    <t>9789864929771</t>
  </si>
  <si>
    <t>陳盈舟</t>
  </si>
  <si>
    <t>427</t>
  </si>
  <si>
    <t>家政</t>
  </si>
  <si>
    <t>P20171103116</t>
  </si>
  <si>
    <t>地中海風情美食</t>
  </si>
  <si>
    <t>9789864929665</t>
  </si>
  <si>
    <t>P20171103117</t>
  </si>
  <si>
    <t>多彩的物理世界</t>
  </si>
  <si>
    <t>9789864929863</t>
  </si>
  <si>
    <t>劉文光</t>
  </si>
  <si>
    <t>330</t>
  </si>
  <si>
    <t>物理</t>
  </si>
  <si>
    <t>P20171103118</t>
  </si>
  <si>
    <t>川菜辣過癮2888例</t>
  </si>
  <si>
    <t>9789864929481</t>
  </si>
  <si>
    <t>石玉發</t>
  </si>
  <si>
    <t>P20171103121</t>
  </si>
  <si>
    <t>簡單易做家常菜2888例</t>
  </si>
  <si>
    <t>9789864929597</t>
  </si>
  <si>
    <t>許振剛</t>
  </si>
  <si>
    <t>P20171103129</t>
  </si>
  <si>
    <t>法式甜點全書</t>
  </si>
  <si>
    <t>9789864929764</t>
  </si>
  <si>
    <t>［法］伊莎貝爾•布蘭克•勒巴</t>
  </si>
  <si>
    <t>P20171103130</t>
  </si>
  <si>
    <t>法式糕點制作基礎</t>
  </si>
  <si>
    <t>9789864929733</t>
  </si>
  <si>
    <t>法國藍帶廚藝學院</t>
  </si>
  <si>
    <t>P20171103249</t>
  </si>
  <si>
    <t>互聯網＋醫療：移動互聯網時代的醫療健康革命</t>
  </si>
  <si>
    <t>9789865603526</t>
  </si>
  <si>
    <t>文丹楓，韋紹鋒</t>
  </si>
  <si>
    <t>576</t>
  </si>
  <si>
    <t>419</t>
  </si>
  <si>
    <t>P20171118176</t>
  </si>
  <si>
    <t>醒了，就轉身：錯過早療的亞斯兒，也能看見曙光</t>
  </si>
  <si>
    <t>9789577275158</t>
  </si>
  <si>
    <t>財團法人基督教宇宙光全人關懷機構</t>
  </si>
  <si>
    <t>呂熙莉</t>
  </si>
  <si>
    <t>200</t>
  </si>
  <si>
    <t>529.6</t>
  </si>
  <si>
    <t>P20171118408</t>
  </si>
  <si>
    <t>孩子，這樣做錯了嗎？：爸媽老師必讀的青少年校園法律書</t>
  </si>
  <si>
    <t>9789869086837</t>
  </si>
  <si>
    <t>大鼎文化</t>
  </si>
  <si>
    <t>連世昌</t>
  </si>
  <si>
    <t>320</t>
  </si>
  <si>
    <t>580.3</t>
  </si>
  <si>
    <t>法律</t>
  </si>
  <si>
    <t>已下架</t>
  </si>
  <si>
    <t>P20171129009</t>
  </si>
  <si>
    <t>不懂自己，怎麼就業？：根據性格找工作</t>
  </si>
  <si>
    <t>EBK10200011037</t>
  </si>
  <si>
    <t>劍琴</t>
  </si>
  <si>
    <t>494</t>
  </si>
  <si>
    <t>商學、經營學</t>
  </si>
  <si>
    <t>P20171130032</t>
  </si>
  <si>
    <t>跟著米其林名廚尋味巴黎：從隱藏版美食、星級餐廳到私房食譜，一趟法式頂級味蕾的深度之旅</t>
  </si>
  <si>
    <t>9789862486184</t>
  </si>
  <si>
    <t>日月文化出版股份有限公司</t>
  </si>
  <si>
    <t>文森‧科林克（Vincent Klink）</t>
  </si>
  <si>
    <t>483.8</t>
  </si>
  <si>
    <t>商業、各種營業</t>
  </si>
  <si>
    <t>P20171130148</t>
  </si>
  <si>
    <t>話語！啟動宇宙最驚人的共振能量</t>
  </si>
  <si>
    <t>9789869431255</t>
  </si>
  <si>
    <t>佛羅倫斯‧斯科維爾‧希恩（Florence Scovel Shinn）</t>
  </si>
  <si>
    <t>192.32</t>
  </si>
  <si>
    <t>倫理學</t>
  </si>
  <si>
    <t>P20171213176</t>
  </si>
  <si>
    <t>當蘇格拉底遇上金寶湯</t>
  </si>
  <si>
    <t>9789620438165</t>
  </si>
  <si>
    <t>三聯書店（香港）有限公司</t>
  </si>
  <si>
    <t>何卓敏</t>
  </si>
  <si>
    <t>555</t>
  </si>
  <si>
    <t>907</t>
  </si>
  <si>
    <t>藝術總論</t>
  </si>
  <si>
    <t>P20171213274</t>
  </si>
  <si>
    <t>臺灣寫真帖：1908年</t>
  </si>
  <si>
    <t>9789869428606</t>
  </si>
  <si>
    <t>南港山文史工作室</t>
  </si>
  <si>
    <t>臺灣總督府官房文書課</t>
  </si>
  <si>
    <t>195</t>
  </si>
  <si>
    <t>733</t>
  </si>
  <si>
    <t>P20171213283</t>
  </si>
  <si>
    <t>鯤瀛日記：1912年</t>
  </si>
  <si>
    <t>9789869428613</t>
  </si>
  <si>
    <t>施景琛</t>
  </si>
  <si>
    <t>75</t>
  </si>
  <si>
    <t>P20171213289</t>
  </si>
  <si>
    <t>臺灣旅行記：1915年</t>
  </si>
  <si>
    <t>9789869428620</t>
  </si>
  <si>
    <t>邱文鸞</t>
  </si>
  <si>
    <t>95</t>
  </si>
  <si>
    <t>P20171213292</t>
  </si>
  <si>
    <t>臺灣風景明信片：日治時代1895～1945</t>
  </si>
  <si>
    <t>9789869428644</t>
  </si>
  <si>
    <t>P20171221087</t>
  </si>
  <si>
    <t>樂者樂也：有耳可聽的便應當聽</t>
  </si>
  <si>
    <t>9789620771712</t>
  </si>
  <si>
    <t>商務印書館（香港）有限公司</t>
  </si>
  <si>
    <t>陳永明</t>
  </si>
  <si>
    <t>385</t>
  </si>
  <si>
    <t>910.7</t>
  </si>
  <si>
    <t>音樂</t>
  </si>
  <si>
    <t>P20171228007</t>
  </si>
  <si>
    <t>跟阿德勒學正向教養—青少年篇：溫和堅定的父母力，90個守則，引導孩子放眼未來、邁向獨立</t>
  </si>
  <si>
    <t>9789862486665</t>
  </si>
  <si>
    <t>簡‧尼爾森（Jane Nelsen），琳‧洛特（Lynn Lott）</t>
  </si>
  <si>
    <t>P20171228008</t>
  </si>
  <si>
    <t>跟阿德勒學正向教養：從49個練習開始，用鼓勵提升孩子的歸屬感與自我價值</t>
  </si>
  <si>
    <t>9789862486559</t>
  </si>
  <si>
    <t>簡‧尼爾森（JANE NELSEN），瑪麗‧尼爾森‧坦伯斯基（MARY NELSEN TAMBORSKI），布萊德‧安吉（BRAD AINGE）</t>
  </si>
  <si>
    <t>400</t>
  </si>
  <si>
    <t>P20171228439</t>
  </si>
  <si>
    <t>台中巷弄日和：IG注目店家、老眷村、獨立書店，走踏滿載夢想的文創之城</t>
  </si>
  <si>
    <t>9789862486634</t>
  </si>
  <si>
    <t>拔林編輯工作室</t>
  </si>
  <si>
    <t>733.9</t>
  </si>
  <si>
    <t>P20180104006</t>
  </si>
  <si>
    <t>孩子你好，請多指教：德式作風的台灣媽媽親子教養書</t>
  </si>
  <si>
    <t>9789576938962</t>
  </si>
  <si>
    <t>李明蒨</t>
  </si>
  <si>
    <t>P20180104313</t>
  </si>
  <si>
    <t>中醫無國界</t>
  </si>
  <si>
    <t>9789621464996</t>
  </si>
  <si>
    <t>萬里機構出版有限公司</t>
  </si>
  <si>
    <t>梁澤生</t>
  </si>
  <si>
    <t>P20180104314</t>
  </si>
  <si>
    <t>點‧求診：無障礙中西醫求診手冊</t>
  </si>
  <si>
    <t>9789621465023</t>
  </si>
  <si>
    <t>410</t>
  </si>
  <si>
    <t>P20180105312</t>
  </si>
  <si>
    <t>當父母遇上愛因斯坦：學會學習</t>
  </si>
  <si>
    <t>9789888394555</t>
  </si>
  <si>
    <t>黎子良，林少峯</t>
  </si>
  <si>
    <t>P20180105342</t>
  </si>
  <si>
    <t>文學考古：金庸武俠小說中的「隱型結構」</t>
  </si>
  <si>
    <t>9789888420100</t>
  </si>
  <si>
    <t>陳岸峰</t>
  </si>
  <si>
    <t>395</t>
  </si>
  <si>
    <t>P20180105348</t>
  </si>
  <si>
    <t>藏在文物裏的中國史01：史前時代</t>
  </si>
  <si>
    <t>9789888420216</t>
  </si>
  <si>
    <t>中國國家博物館</t>
  </si>
  <si>
    <t>799.8</t>
  </si>
  <si>
    <t>文物考古</t>
  </si>
  <si>
    <t>P20180105390</t>
  </si>
  <si>
    <t>藏在文物裏的中國史02：夏商周</t>
  </si>
  <si>
    <t>9789888463022</t>
  </si>
  <si>
    <t>P20180105396</t>
  </si>
  <si>
    <t>藏在文物裏的中國史03：春秋戰國</t>
  </si>
  <si>
    <t>9789888463091</t>
  </si>
  <si>
    <t>P20180105399</t>
  </si>
  <si>
    <t>藏在文物裏的中國史04：秦漢</t>
  </si>
  <si>
    <t>9789888463206</t>
  </si>
  <si>
    <t>P20180105400</t>
  </si>
  <si>
    <t>藏在文物裏的中國史05：三國兩晉南北朝</t>
  </si>
  <si>
    <t>9789888463220</t>
  </si>
  <si>
    <t>P20180119066</t>
  </si>
  <si>
    <t>快工作，慢生活：職場焦慮、生活煩惱通通幹掉的生活寶典！</t>
  </si>
  <si>
    <t>9789577350077</t>
  </si>
  <si>
    <t>安己</t>
  </si>
  <si>
    <t>P20180119094</t>
  </si>
  <si>
    <t>經濟學知識速查寶典（實例白金版）</t>
  </si>
  <si>
    <t>9789578606814</t>
  </si>
  <si>
    <t>劉瑩，田小飛</t>
  </si>
  <si>
    <t>550</t>
  </si>
  <si>
    <t>經濟</t>
  </si>
  <si>
    <t>P20180119101</t>
  </si>
  <si>
    <t>幽默領導</t>
  </si>
  <si>
    <t>9789578606869</t>
  </si>
  <si>
    <t>陳國海，陳少博</t>
  </si>
  <si>
    <t>P20180119102</t>
  </si>
  <si>
    <t>看懂孩子的畫，讀懂孩子的心</t>
  </si>
  <si>
    <t>9789578606555</t>
  </si>
  <si>
    <t>［法］布裡吉特•朗日雯</t>
  </si>
  <si>
    <t>P20180119194</t>
  </si>
  <si>
    <t>獨來獨往的貓（雙語版）</t>
  </si>
  <si>
    <t>9789864925827</t>
  </si>
  <si>
    <t>［英］吉卜林（Kipling, J. R.）</t>
  </si>
  <si>
    <t>873.59</t>
  </si>
  <si>
    <t>西洋文學</t>
  </si>
  <si>
    <t>中英對照</t>
  </si>
  <si>
    <t>P20180205082</t>
  </si>
  <si>
    <t>低醣‧生酮常備菜80道：不挨餓、不用喝油、醣質不超標，吃進優質肉類‧海鮮‧酪梨‧好油脂，家常口味的生酮常備食譜</t>
  </si>
  <si>
    <t>9789869525626</t>
  </si>
  <si>
    <t>采實文化事業股份有限公司</t>
  </si>
  <si>
    <t>彭安安</t>
  </si>
  <si>
    <t>411.3</t>
  </si>
  <si>
    <t>P20180205086</t>
  </si>
  <si>
    <t>日日食療：42道療癒身心的對症家常菜</t>
  </si>
  <si>
    <t>9789869547321</t>
  </si>
  <si>
    <t>陳峙嘉</t>
  </si>
  <si>
    <t>413.98</t>
  </si>
  <si>
    <t>P20180205106</t>
  </si>
  <si>
    <t>走走日本：鎌倉，古都散策</t>
  </si>
  <si>
    <t>EBK10200011073</t>
  </si>
  <si>
    <t>731</t>
  </si>
  <si>
    <t>P201802081013</t>
  </si>
  <si>
    <t>餐飲全面服務管理：抓牢顧客的心</t>
  </si>
  <si>
    <t>9789575630843</t>
  </si>
  <si>
    <t>千華駐科技出版有限公司</t>
  </si>
  <si>
    <t>李韜</t>
  </si>
  <si>
    <t>483</t>
  </si>
  <si>
    <t>P20180208167</t>
  </si>
  <si>
    <t>美國大學入學申請文章寫作及例文欣賞</t>
  </si>
  <si>
    <t>9789577352453</t>
  </si>
  <si>
    <t>陳方，任愛軍</t>
  </si>
  <si>
    <t>P20180208169</t>
  </si>
  <si>
    <t>微博行銷實戰技巧</t>
  </si>
  <si>
    <t>9789577352637</t>
  </si>
  <si>
    <t>葉小榮</t>
  </si>
  <si>
    <t>496</t>
  </si>
  <si>
    <t>P20180208203</t>
  </si>
  <si>
    <t>清華金融課：聆聽大師妙語，領悟金融奧秘</t>
  </si>
  <si>
    <t>9789577353610</t>
  </si>
  <si>
    <t>李亞軒</t>
  </si>
  <si>
    <t>561</t>
  </si>
  <si>
    <t>財政</t>
  </si>
  <si>
    <t>P20180208210</t>
  </si>
  <si>
    <t>玩樂記單詞</t>
  </si>
  <si>
    <t>9789577353689</t>
  </si>
  <si>
    <t>林建東</t>
  </si>
  <si>
    <t>P20180208271</t>
  </si>
  <si>
    <t>世界第一好懂的經濟學：關於經濟學的100個故事</t>
  </si>
  <si>
    <t>9789577352149</t>
  </si>
  <si>
    <t>肖勝平</t>
  </si>
  <si>
    <t>P20180208277</t>
  </si>
  <si>
    <t>白手起家的40堂課</t>
  </si>
  <si>
    <t>9789577352200</t>
  </si>
  <si>
    <t>金銘軒</t>
  </si>
  <si>
    <t>P20180208280</t>
  </si>
  <si>
    <t>從應屆生到職場達人：求職應聘寶典</t>
  </si>
  <si>
    <t>9789577352231</t>
  </si>
  <si>
    <t>張振華</t>
  </si>
  <si>
    <t>P20180208292</t>
  </si>
  <si>
    <t>SAT作文你也可以拿滿分</t>
  </si>
  <si>
    <t>9789577353733</t>
  </si>
  <si>
    <t>鐘莉</t>
  </si>
  <si>
    <t>英文</t>
  </si>
  <si>
    <t>P20180208293</t>
  </si>
  <si>
    <t>SAT語法攻略</t>
  </si>
  <si>
    <t>9789577353740</t>
  </si>
  <si>
    <t>禤映峰</t>
  </si>
  <si>
    <t>P20180208294</t>
  </si>
  <si>
    <t>SAT詞彙寶典</t>
  </si>
  <si>
    <t>9789577353757</t>
  </si>
  <si>
    <t>王志強，陳方</t>
  </si>
  <si>
    <t>P20180208295</t>
  </si>
  <si>
    <t>SAT閱讀分析及訓練</t>
  </si>
  <si>
    <t>9789577353764</t>
  </si>
  <si>
    <t>李曉霞</t>
  </si>
  <si>
    <t>P20180208308</t>
  </si>
  <si>
    <t>下一個杜拉拉就是妳：職場生存智慧</t>
  </si>
  <si>
    <t>9789577352705</t>
  </si>
  <si>
    <t>牛存強</t>
  </si>
  <si>
    <t>P20180208946</t>
  </si>
  <si>
    <t>你可以更搶手</t>
  </si>
  <si>
    <t>9789577352866</t>
  </si>
  <si>
    <t>鄭一群</t>
  </si>
  <si>
    <t>494.35</t>
  </si>
  <si>
    <t>P20180208978</t>
  </si>
  <si>
    <t>要成效，千萬別瞎忙：一本寫給職場中人的效率提升手冊！</t>
  </si>
  <si>
    <t>9789577352491</t>
  </si>
  <si>
    <t>陶文鈞</t>
  </si>
  <si>
    <t>P20180208998</t>
  </si>
  <si>
    <t>第一次品白茶就上手（圖解版）</t>
  </si>
  <si>
    <t>9789575630874</t>
  </si>
  <si>
    <t>秦夢華</t>
  </si>
  <si>
    <t>434</t>
  </si>
  <si>
    <t>農業</t>
  </si>
  <si>
    <t>P20180208999</t>
  </si>
  <si>
    <t>第一次品綠茶就上手（圖解版）</t>
  </si>
  <si>
    <t>9789575631451</t>
  </si>
  <si>
    <t>王嶽飛，周繼紅</t>
  </si>
  <si>
    <t>P20180223028</t>
  </si>
  <si>
    <t>突然死亡</t>
  </si>
  <si>
    <t>9789869493857</t>
  </si>
  <si>
    <t>南方家園文化事業有限公司</t>
  </si>
  <si>
    <t>阿爾瓦洛・安利格（Álvaro Enrigue）</t>
  </si>
  <si>
    <t>885.457</t>
  </si>
  <si>
    <t>其他各國文學</t>
  </si>
  <si>
    <t>P20180309002</t>
  </si>
  <si>
    <t>不運動，當然會生病！：游敬倫醫師的極簡運動療法</t>
  </si>
  <si>
    <t>9789576968471</t>
  </si>
  <si>
    <t>新自然主義股份有限公司</t>
  </si>
  <si>
    <t>游敬倫</t>
  </si>
  <si>
    <t>418.934</t>
  </si>
  <si>
    <t>P20180309036</t>
  </si>
  <si>
    <t>異鄉異客：猶太人與近現代中國</t>
  </si>
  <si>
    <t>9789863502463</t>
  </si>
  <si>
    <t>徐新</t>
  </si>
  <si>
    <t>536.87</t>
  </si>
  <si>
    <t>禮俗</t>
  </si>
  <si>
    <t>P20180309042</t>
  </si>
  <si>
    <t>氣候變遷社會學：高碳社會及其轉型挑戰</t>
  </si>
  <si>
    <t>9789863502272</t>
  </si>
  <si>
    <t>周桂田</t>
  </si>
  <si>
    <t>501.64</t>
  </si>
  <si>
    <t>社會科學總論</t>
  </si>
  <si>
    <t>P20180323023</t>
  </si>
  <si>
    <t>借鏡德國：毛小孩的神祕力量—從歐美動物輔助治療看台灣動物福利</t>
  </si>
  <si>
    <t>9789863585329</t>
  </si>
  <si>
    <t>白象文化事業有限公司</t>
  </si>
  <si>
    <t>劉威良</t>
  </si>
  <si>
    <t>548.38</t>
  </si>
  <si>
    <t>社會學</t>
  </si>
  <si>
    <t>P20180323029</t>
  </si>
  <si>
    <t>統一場論</t>
  </si>
  <si>
    <t>9789863585046</t>
  </si>
  <si>
    <t>胡萬炯</t>
  </si>
  <si>
    <t>331.42</t>
  </si>
  <si>
    <t>P20180323034</t>
  </si>
  <si>
    <t>聽，文化：台灣取樣音源與文化保存的第一本書</t>
  </si>
  <si>
    <t>9789869512107</t>
  </si>
  <si>
    <t>聲樣創意有限公司（白象）</t>
  </si>
  <si>
    <t>黃康寧</t>
  </si>
  <si>
    <t>910</t>
  </si>
  <si>
    <t>P20180330065</t>
  </si>
  <si>
    <t>擁抱每一個生命：一位社會記者的告白</t>
  </si>
  <si>
    <t>9789863585350</t>
  </si>
  <si>
    <t>楊逸宏</t>
  </si>
  <si>
    <t>857.85</t>
  </si>
  <si>
    <t>P20180330068</t>
  </si>
  <si>
    <t>走讀台灣風土</t>
  </si>
  <si>
    <t>4712771027150</t>
  </si>
  <si>
    <t>華品文創出版股份有限公司</t>
  </si>
  <si>
    <t>顏艾琳</t>
  </si>
  <si>
    <t>733.69</t>
  </si>
  <si>
    <t>P20180413064</t>
  </si>
  <si>
    <t>為什麼你不能一次訪談就成交？：TOP SALES張瓊月連續25年業績第一名的祕密</t>
  </si>
  <si>
    <t>9789865899301</t>
  </si>
  <si>
    <t>智言館</t>
  </si>
  <si>
    <t>黃梓函</t>
  </si>
  <si>
    <t>496.5</t>
  </si>
  <si>
    <t>P20180413083</t>
  </si>
  <si>
    <t>極簡純蔬者的無麩質餐桌：一鍋到底╳30分鐘╳10項食材，雜食者也熱愛的豐盈口感，改變你的餐桌和生活！</t>
  </si>
  <si>
    <t>9789862486740</t>
  </si>
  <si>
    <t>達娜‧舒爾茲（Dana Shultz）</t>
  </si>
  <si>
    <t>500</t>
  </si>
  <si>
    <t>427.31</t>
  </si>
  <si>
    <t>P20180413094</t>
  </si>
  <si>
    <t>說服的力量</t>
  </si>
  <si>
    <t>9789864110643</t>
  </si>
  <si>
    <t>大拓文化</t>
  </si>
  <si>
    <t>顏立新</t>
  </si>
  <si>
    <t>P20180413097</t>
  </si>
  <si>
    <t>忠言不逆耳：掌握最恰當的說話技巧與時機</t>
  </si>
  <si>
    <t>9789864110674</t>
  </si>
  <si>
    <t>陳瑋順</t>
  </si>
  <si>
    <t>P20180413102</t>
  </si>
  <si>
    <t>不做第一，只做唯一：最具魅力的職場特質</t>
  </si>
  <si>
    <t>9789864530663</t>
  </si>
  <si>
    <t>讀品文化</t>
  </si>
  <si>
    <t>顏宏駿</t>
  </si>
  <si>
    <t>P20180413111</t>
  </si>
  <si>
    <t>［日檢］單字＋文法一本搞定N4【有聲】</t>
  </si>
  <si>
    <t>9789865753986</t>
  </si>
  <si>
    <t>雅典文化事業有限公司</t>
  </si>
  <si>
    <t>803.189</t>
  </si>
  <si>
    <t>P20180413112</t>
  </si>
  <si>
    <t>原來是醬子！好奇寶寶的冷知識全知道</t>
  </si>
  <si>
    <t>9789869546416</t>
  </si>
  <si>
    <t>培育文化</t>
  </si>
  <si>
    <t>林樵勳</t>
  </si>
  <si>
    <t>047</t>
  </si>
  <si>
    <t>普通類書、普通百科全書</t>
  </si>
  <si>
    <t>P20180413146</t>
  </si>
  <si>
    <t>全民英檢中級題型攻略＋模擬試題【有聲】</t>
  </si>
  <si>
    <t>9789864412044</t>
  </si>
  <si>
    <t>LiveABC互動英語教學集團</t>
  </si>
  <si>
    <t>399</t>
  </si>
  <si>
    <t>805.1892</t>
  </si>
  <si>
    <t>P20180413149</t>
  </si>
  <si>
    <t>英語熱門關鍵字【有聲】</t>
  </si>
  <si>
    <t>9789864411030</t>
  </si>
  <si>
    <t>805.12</t>
  </si>
  <si>
    <t>P20180413150</t>
  </si>
  <si>
    <t>旅遊英語懶人包【有聲】</t>
  </si>
  <si>
    <t>9789864411672</t>
  </si>
  <si>
    <t>805.188</t>
  </si>
  <si>
    <t>P20180420030</t>
  </si>
  <si>
    <t>小王子艾米爾</t>
  </si>
  <si>
    <t>9789866436918</t>
  </si>
  <si>
    <t>賽斯文化事業有限公司</t>
  </si>
  <si>
    <t>Jane Roberts</t>
  </si>
  <si>
    <t>874.57</t>
  </si>
  <si>
    <t>P20180420032</t>
  </si>
  <si>
    <t>礦工謳歌：台灣煤業奮鬥史</t>
  </si>
  <si>
    <t>9789869457927</t>
  </si>
  <si>
    <t>中華新華書店有限公司（華品文創）</t>
  </si>
  <si>
    <t>朱健炫</t>
  </si>
  <si>
    <t>600</t>
  </si>
  <si>
    <t>486.4</t>
  </si>
  <si>
    <t>P20180420046</t>
  </si>
  <si>
    <t>哇賽！心理學：48個超實用建議，讓你從此告別卡卡人生</t>
  </si>
  <si>
    <t>9789869211673</t>
  </si>
  <si>
    <t>格子外面文化事業有限公司</t>
  </si>
  <si>
    <t>170</t>
  </si>
  <si>
    <t>P20180420071</t>
  </si>
  <si>
    <t>日本近代文豪一○○年：BUN–GO！透過文豪之眼閱讀日語，深入時代與文學的核心【有聲】</t>
  </si>
  <si>
    <t>9789869576710</t>
  </si>
  <si>
    <t>光現出版</t>
  </si>
  <si>
    <t>戶田一康</t>
  </si>
  <si>
    <t>390</t>
  </si>
  <si>
    <t>803.18</t>
  </si>
  <si>
    <t>P20180420154</t>
  </si>
  <si>
    <t>從邊緣到大師：尼爾蓋曼的超連結創作之路</t>
  </si>
  <si>
    <t>9789863594833</t>
  </si>
  <si>
    <t>木馬文化事業股份有限公司</t>
  </si>
  <si>
    <t>尼爾‧蓋曼（Neil Gaiman）</t>
  </si>
  <si>
    <t>873.6</t>
  </si>
  <si>
    <t>P20180420168</t>
  </si>
  <si>
    <t>集客變現時代：香教你個行銷！讓你懂平台，抓客群，讚讚都能轉換成金流！</t>
  </si>
  <si>
    <t>9789869581547</t>
  </si>
  <si>
    <t>方舟文化</t>
  </si>
  <si>
    <t>織田紀香（陳禾穎）</t>
  </si>
  <si>
    <t>P20180420176</t>
  </si>
  <si>
    <t>資本的世界史：財富哪裡來？經濟成長、貨幣與危機的歷史</t>
  </si>
  <si>
    <t>9789578630154</t>
  </si>
  <si>
    <t>遠足文化事業股份有限公司</t>
  </si>
  <si>
    <t>烏麗克‧赫爾曼（Ulrike Herrmann）</t>
  </si>
  <si>
    <t>420</t>
  </si>
  <si>
    <t>552.097</t>
  </si>
  <si>
    <t>P20180427028</t>
  </si>
  <si>
    <t>中年叛逆：走出生命框架，活出精采人生</t>
  </si>
  <si>
    <t>9789869417846</t>
  </si>
  <si>
    <t>張鴻玉</t>
  </si>
  <si>
    <t>177.2</t>
  </si>
  <si>
    <t>P20180427044</t>
  </si>
  <si>
    <t>人生下半場，更精彩：4把金鑰重啟人生，創造美好老後</t>
  </si>
  <si>
    <t>9789862485859</t>
  </si>
  <si>
    <t>肯‧布蘭查（Ken Blanchard），莫頓‧謝維茲（Morton Shaevitz）</t>
  </si>
  <si>
    <t>544.83</t>
  </si>
  <si>
    <t>P20180427045</t>
  </si>
  <si>
    <t>拼湊夢想：貧民區高中生逆襲麻省理工學院菁英</t>
  </si>
  <si>
    <t>9789862485644</t>
  </si>
  <si>
    <t>約書亞‧戴維斯（Joshua Davis）</t>
  </si>
  <si>
    <t>448.992</t>
  </si>
  <si>
    <t>工程</t>
  </si>
  <si>
    <t>P20180427083</t>
  </si>
  <si>
    <t>行進！鐵支路：日治臺灣鐵道寫真</t>
  </si>
  <si>
    <t>9789869615631</t>
  </si>
  <si>
    <t>蒼璧出版有限公司</t>
  </si>
  <si>
    <t>鄧志忠</t>
  </si>
  <si>
    <t>580</t>
  </si>
  <si>
    <t>557.26339</t>
  </si>
  <si>
    <t>P20180508039</t>
  </si>
  <si>
    <t>我們的島：臺灣三十年環境變遷全紀錄</t>
  </si>
  <si>
    <t>9789869533492</t>
  </si>
  <si>
    <t>衛城出版</t>
  </si>
  <si>
    <t>柯金源</t>
  </si>
  <si>
    <t>900</t>
  </si>
  <si>
    <t>987.81</t>
  </si>
  <si>
    <t>P20180511041</t>
  </si>
  <si>
    <t>時尚達人一定要懂的世界名牌</t>
  </si>
  <si>
    <t>9789869599658</t>
  </si>
  <si>
    <t>雅妮</t>
  </si>
  <si>
    <t>496.14</t>
  </si>
  <si>
    <t>P20180511067</t>
  </si>
  <si>
    <t>科學探究的教學與評量之理論與實務</t>
  </si>
  <si>
    <t>9789860557732</t>
  </si>
  <si>
    <t>國立屏東大學</t>
  </si>
  <si>
    <t>高慧蓮</t>
  </si>
  <si>
    <t>523.36</t>
  </si>
  <si>
    <t>P20180522001</t>
  </si>
  <si>
    <t>給大學新生的88條建議</t>
  </si>
  <si>
    <t>9789575632953</t>
  </si>
  <si>
    <t>啟揚，趙曉蘭</t>
  </si>
  <si>
    <t>525.78</t>
  </si>
  <si>
    <t>P20180525016</t>
  </si>
  <si>
    <t>店長公神奇經營寶典：原來做生意這樣簡單</t>
  </si>
  <si>
    <t>9789863584414</t>
  </si>
  <si>
    <t>徐靖普</t>
  </si>
  <si>
    <t>498</t>
  </si>
  <si>
    <t>P20180525025</t>
  </si>
  <si>
    <t>3天搞懂外幣投資：跟著外幣致富，打敗定存，資產不縮水！</t>
  </si>
  <si>
    <t>9789862487167</t>
  </si>
  <si>
    <t>梁亦鴻</t>
  </si>
  <si>
    <t>563.5</t>
  </si>
  <si>
    <t>P20180528013</t>
  </si>
  <si>
    <t>慢性腎臟病及其合併症：治療與照護手冊</t>
  </si>
  <si>
    <t>9789864371389</t>
  </si>
  <si>
    <t>Airiti Press</t>
  </si>
  <si>
    <t>王守玠，王奕山，王淑麗，王舒民，何永和 等</t>
  </si>
  <si>
    <t>520</t>
  </si>
  <si>
    <t>415.81</t>
  </si>
  <si>
    <t>P20180529007</t>
  </si>
  <si>
    <t>飯店戰略管理</t>
  </si>
  <si>
    <t>9789575633325</t>
  </si>
  <si>
    <t>鄒益民，周亞慶</t>
  </si>
  <si>
    <t>489.2</t>
  </si>
  <si>
    <t>P20180613004</t>
  </si>
  <si>
    <t>不要只學英文，重灌你的頭腦</t>
  </si>
  <si>
    <t>9789869333009</t>
  </si>
  <si>
    <t>卿格立師有限公司（白象）</t>
  </si>
  <si>
    <t>Dr. Chinglish</t>
  </si>
  <si>
    <t>805.1</t>
  </si>
  <si>
    <t>P20180613009</t>
  </si>
  <si>
    <t>用書認識我自己</t>
  </si>
  <si>
    <t>9789863586074</t>
  </si>
  <si>
    <t>彭尚儀</t>
  </si>
  <si>
    <t>855</t>
  </si>
  <si>
    <t>P20180613014</t>
  </si>
  <si>
    <t>走向白雲山巔：瑞士茵佳汀</t>
  </si>
  <si>
    <t>9789863585756</t>
  </si>
  <si>
    <t>陳小川</t>
  </si>
  <si>
    <t>P20180613020</t>
  </si>
  <si>
    <t>為什麼繁體字比簡體字好</t>
  </si>
  <si>
    <t>9789863586340</t>
  </si>
  <si>
    <t>趙干干</t>
  </si>
  <si>
    <t>802.2</t>
  </si>
  <si>
    <t>P20180615004</t>
  </si>
  <si>
    <t>生命的能量</t>
  </si>
  <si>
    <t>9789869084772</t>
  </si>
  <si>
    <t>拾光雪松出版有限公司</t>
  </si>
  <si>
    <t>弗拉狄米爾‧米格烈（Vladimir Megre）</t>
  </si>
  <si>
    <t>880.6</t>
  </si>
  <si>
    <t>P20180619011</t>
  </si>
  <si>
    <t>如何健康有效的預防脫髮？</t>
  </si>
  <si>
    <t>9789864660407</t>
  </si>
  <si>
    <t>葉城素</t>
  </si>
  <si>
    <t>424.5</t>
  </si>
  <si>
    <t>P20180619012</t>
  </si>
  <si>
    <t>亞馬遜河歷險記</t>
  </si>
  <si>
    <t>EBK10200011168</t>
  </si>
  <si>
    <t>威勒德‧普賴斯</t>
  </si>
  <si>
    <t>889</t>
  </si>
  <si>
    <t>P20180620006</t>
  </si>
  <si>
    <t>台北‧職人食代：探尋心滋味</t>
  </si>
  <si>
    <t>9789860556711</t>
  </si>
  <si>
    <t>臺北市政府觀光傳播局（秀威）</t>
  </si>
  <si>
    <t>王瑞瑤，毛奇，林家昌，梁旅珠，魚夫 等</t>
  </si>
  <si>
    <t>P20180620018</t>
  </si>
  <si>
    <t>穿越電影看心理</t>
  </si>
  <si>
    <t>9789863262152</t>
  </si>
  <si>
    <t>秀威資訊科技股份有限公司</t>
  </si>
  <si>
    <t>胡正文</t>
  </si>
  <si>
    <t>987.9</t>
  </si>
  <si>
    <t>P20180625031</t>
  </si>
  <si>
    <t>雨傘懷孕</t>
  </si>
  <si>
    <t>9789863263487</t>
  </si>
  <si>
    <t>葉雨南</t>
  </si>
  <si>
    <t>851.486</t>
  </si>
  <si>
    <t>P20180626004</t>
  </si>
  <si>
    <t>賺錢的科學練習：如何善用祕密法則來創造財富</t>
  </si>
  <si>
    <t>9789869565325</t>
  </si>
  <si>
    <t>華萊士‧華特斯（Wallace D. Wattles）</t>
  </si>
  <si>
    <t>P20180627013</t>
  </si>
  <si>
    <t>蛇嬰石：長篇驚悚懸疑小說</t>
  </si>
  <si>
    <t>9789864450510</t>
  </si>
  <si>
    <t>釀出版</t>
  </si>
  <si>
    <t>孫武宏</t>
  </si>
  <si>
    <t>857.7</t>
  </si>
  <si>
    <t>P20180627048</t>
  </si>
  <si>
    <t>寂寞涮涮鍋</t>
  </si>
  <si>
    <t>9789864450879</t>
  </si>
  <si>
    <t>閑芷</t>
  </si>
  <si>
    <t>P20180628022</t>
  </si>
  <si>
    <t>營養學</t>
  </si>
  <si>
    <t>9789869459358</t>
  </si>
  <si>
    <t>永大書局有限公司</t>
  </si>
  <si>
    <t>金蘭馨，陳文麗，鄭惠珍，黃秀珠，洪淑麗 等</t>
  </si>
  <si>
    <t>480</t>
  </si>
  <si>
    <t>411.31</t>
  </si>
  <si>
    <t>P20180720027</t>
  </si>
  <si>
    <t>再見亞洲：全球化時代的解構與重建</t>
  </si>
  <si>
    <t>9789629965907</t>
  </si>
  <si>
    <t>香港中文大學出版社</t>
  </si>
  <si>
    <t>405</t>
  </si>
  <si>
    <t>730</t>
  </si>
  <si>
    <t>P20180806001</t>
  </si>
  <si>
    <t>劉墉談處世的40堂課：解憂、解惑、解人生，跨世代的人際智慧錦囊</t>
  </si>
  <si>
    <t>9789570531435</t>
  </si>
  <si>
    <t>臺灣商務印書館（股）公司</t>
  </si>
  <si>
    <t>劉墉</t>
  </si>
  <si>
    <t>P20180806002</t>
  </si>
  <si>
    <t>消失吧，紙本世界！</t>
  </si>
  <si>
    <t>9789570531183</t>
  </si>
  <si>
    <t>羅伯‧桑塔格（Robert M. Sonntag）</t>
  </si>
  <si>
    <t>875.57</t>
  </si>
  <si>
    <t>P20180807009</t>
  </si>
  <si>
    <t>時間會告訴我的：薇達散文集</t>
  </si>
  <si>
    <t>9789865696849</t>
  </si>
  <si>
    <t>薇達</t>
  </si>
  <si>
    <t>P20180807049</t>
  </si>
  <si>
    <t>翻過來看世界</t>
  </si>
  <si>
    <t>9789576939150</t>
  </si>
  <si>
    <t>黃士鈞</t>
  </si>
  <si>
    <t>P20180809017</t>
  </si>
  <si>
    <t>導遊實務（一）分類題庫</t>
  </si>
  <si>
    <t>9789864873548</t>
  </si>
  <si>
    <t>千華數位文化股份有限公司</t>
  </si>
  <si>
    <t>吳瑞峰</t>
  </si>
  <si>
    <t>P20180809018</t>
  </si>
  <si>
    <t>導遊實務（二）分類題庫</t>
  </si>
  <si>
    <t>9789864873630</t>
  </si>
  <si>
    <t>林俐</t>
  </si>
  <si>
    <t>P20180809019</t>
  </si>
  <si>
    <t>導遊觀光資源概要分類題庫</t>
  </si>
  <si>
    <t>9789864873579</t>
  </si>
  <si>
    <t>陳書翊</t>
  </si>
  <si>
    <t>P20180809020</t>
  </si>
  <si>
    <t>領隊實務（一）分類題庫</t>
  </si>
  <si>
    <t>9789864873586</t>
  </si>
  <si>
    <t>P20180809021</t>
  </si>
  <si>
    <t>領隊實務（二）分類題庫</t>
  </si>
  <si>
    <t>9789864873647</t>
  </si>
  <si>
    <t>P20180809022</t>
  </si>
  <si>
    <t>領隊觀光資源概要分類題庫</t>
  </si>
  <si>
    <t>9789864873753</t>
  </si>
  <si>
    <t>P20180809029</t>
  </si>
  <si>
    <t>經濟學【歷年試題＋模擬考】</t>
  </si>
  <si>
    <t>9789864873944</t>
  </si>
  <si>
    <t>王志成</t>
  </si>
  <si>
    <t>P20180809119</t>
  </si>
  <si>
    <t>民國文人私函真跡解密</t>
  </si>
  <si>
    <t>9789865729196</t>
  </si>
  <si>
    <t>獨立作家</t>
  </si>
  <si>
    <t>龔明德</t>
  </si>
  <si>
    <t>856.187</t>
  </si>
  <si>
    <t>P20180813076</t>
  </si>
  <si>
    <t>寂寞球體：台灣推理作家協會第十三屆徵文獎</t>
  </si>
  <si>
    <t>9789868839496</t>
  </si>
  <si>
    <t>要有光</t>
  </si>
  <si>
    <t>857.81</t>
  </si>
  <si>
    <t>P20180814014</t>
  </si>
  <si>
    <t>索菲亞‧血色謎團：推理解謎短篇小說選</t>
  </si>
  <si>
    <t>9789869047470</t>
  </si>
  <si>
    <t>高普</t>
  </si>
  <si>
    <t>P20180814082</t>
  </si>
  <si>
    <t>我在榮民醫院的日子</t>
  </si>
  <si>
    <t>9789863583912</t>
  </si>
  <si>
    <t>吳明瑞</t>
  </si>
  <si>
    <t>P20180814102</t>
  </si>
  <si>
    <t>粉紅豬小妹教你說英語：佩佩去渡假【有聲】</t>
  </si>
  <si>
    <t>9789864411955</t>
  </si>
  <si>
    <t>LiveABC編輯群</t>
  </si>
  <si>
    <t>523</t>
  </si>
  <si>
    <t>P20180815008</t>
  </si>
  <si>
    <t>漢字與文物的故事：回到石器時代</t>
  </si>
  <si>
    <t>9789570531473</t>
  </si>
  <si>
    <t>許進雄</t>
  </si>
  <si>
    <t>792.2</t>
  </si>
  <si>
    <t>P20180815053</t>
  </si>
  <si>
    <t>狗狗心事誰人知：心輔系教授的觀察筆記</t>
  </si>
  <si>
    <t>9789869297301</t>
  </si>
  <si>
    <t>秀威經典</t>
  </si>
  <si>
    <t>邱珍琬</t>
  </si>
  <si>
    <t>270</t>
  </si>
  <si>
    <t>437.354</t>
  </si>
  <si>
    <t>P20180815082</t>
  </si>
  <si>
    <t>無邊之城</t>
  </si>
  <si>
    <t>9789866359712</t>
  </si>
  <si>
    <t>黑眼睛文化事業有限公司</t>
  </si>
  <si>
    <t>尹雯慧</t>
  </si>
  <si>
    <t>P20180816016</t>
  </si>
  <si>
    <t>最想說的話，被自己聽見：敘事實踐的十五堂課</t>
  </si>
  <si>
    <t>9789576939174</t>
  </si>
  <si>
    <t>黃錦敦</t>
  </si>
  <si>
    <t>P20180816039</t>
  </si>
  <si>
    <t>斷尾革命：運用分類領先戰略在關鍵領域追求第1</t>
  </si>
  <si>
    <t>9789866254680</t>
  </si>
  <si>
    <t>財團法人中國生產力中心</t>
  </si>
  <si>
    <t>松﨑正年</t>
  </si>
  <si>
    <t>487.1</t>
  </si>
  <si>
    <t>P20180816042</t>
  </si>
  <si>
    <t>一本書讀懂綠色成長</t>
  </si>
  <si>
    <t>9789860534993</t>
  </si>
  <si>
    <t>國立臺灣大學社會科學院風險社會與政策研究中心（巨流</t>
  </si>
  <si>
    <t>周桂田，歐陽瑜</t>
  </si>
  <si>
    <t>550.16367</t>
  </si>
  <si>
    <t>P20180817004</t>
  </si>
  <si>
    <t>仿佛若有光</t>
  </si>
  <si>
    <t>9789813235625</t>
  </si>
  <si>
    <t>八方文化創作室</t>
  </si>
  <si>
    <t>胡錦偉</t>
  </si>
  <si>
    <t>820</t>
  </si>
  <si>
    <t>中國文學</t>
  </si>
  <si>
    <t>新加坡</t>
  </si>
  <si>
    <t>簡體中文</t>
  </si>
  <si>
    <t>P20180817017</t>
  </si>
  <si>
    <t>夢遊的大地</t>
  </si>
  <si>
    <t>9789869631730</t>
  </si>
  <si>
    <t>米亞．科托（Mia Couto）</t>
  </si>
  <si>
    <t>886.8757</t>
  </si>
  <si>
    <t>P20180817022</t>
  </si>
  <si>
    <t>他人即地獄—韓國人寂靜的自殺</t>
  </si>
  <si>
    <t>9789869609449</t>
  </si>
  <si>
    <t>陳慶德</t>
  </si>
  <si>
    <t>548.8532</t>
  </si>
  <si>
    <t>P20180821006</t>
  </si>
  <si>
    <t>天啊！我撞到了神：遇到閻羅王，我從編劇變宮主</t>
  </si>
  <si>
    <t>9789869198745</t>
  </si>
  <si>
    <t>大喜文化有限公司</t>
  </si>
  <si>
    <t>不加冰</t>
  </si>
  <si>
    <t>271.907</t>
  </si>
  <si>
    <t>其他宗教</t>
  </si>
  <si>
    <t>P20180821010</t>
  </si>
  <si>
    <t>打造不受傷的身體：運動防護員的十招萬用伸展操</t>
  </si>
  <si>
    <t>9789869227353</t>
  </si>
  <si>
    <t>黃益亮</t>
  </si>
  <si>
    <t>416.69</t>
  </si>
  <si>
    <t>P20180822015</t>
  </si>
  <si>
    <t>尖叫感：行動電商╳自媒體33個關鍵文案技巧</t>
  </si>
  <si>
    <t>9789869649933</t>
  </si>
  <si>
    <t>今周刊出版社股份有限公司</t>
  </si>
  <si>
    <t>馬楠</t>
  </si>
  <si>
    <t>P20180822027</t>
  </si>
  <si>
    <t>賈伯斯的蘋果禪：用佛陀的智慧打造9,000億美元的企業</t>
  </si>
  <si>
    <t>9789869541657</t>
  </si>
  <si>
    <t>王紫蘆</t>
  </si>
  <si>
    <t>P20180828005</t>
  </si>
  <si>
    <t>我用菜市場理財法，從月光族變富媽媽：運用菜市場大媽都懂的常識法則，掌握投資竅門，國文老師身家暴漲五千萬！</t>
  </si>
  <si>
    <t>9789869124065</t>
  </si>
  <si>
    <t>李雅雯（十方）</t>
  </si>
  <si>
    <t>563</t>
  </si>
  <si>
    <t>P20180830023</t>
  </si>
  <si>
    <t>接下來就是我們的事了</t>
  </si>
  <si>
    <t>9789863586289</t>
  </si>
  <si>
    <t>黃懷恩</t>
  </si>
  <si>
    <t>P20180830028</t>
  </si>
  <si>
    <t>塵爆卅日</t>
  </si>
  <si>
    <t>9789863582922</t>
  </si>
  <si>
    <t>汪郁榮</t>
  </si>
  <si>
    <t>415.224</t>
  </si>
  <si>
    <t>P20180830042</t>
  </si>
  <si>
    <t>陪伴失智媽媽55則照護筆記：醫生無法教的照護方案，真實日本上班族離職照護失智媽媽的親身經驗分享</t>
  </si>
  <si>
    <t>9789578950115</t>
  </si>
  <si>
    <t>工藤廣伸</t>
  </si>
  <si>
    <t>415.9341</t>
  </si>
  <si>
    <t>P20180830043</t>
  </si>
  <si>
    <t>款待生活的小鍋料理：1只小鍋、3種食材，60道拯救疲憊身心、暖胃暖心的小鍋料理</t>
  </si>
  <si>
    <t>9789578950146</t>
  </si>
  <si>
    <t>渡邊真紀</t>
  </si>
  <si>
    <t>427.1</t>
  </si>
  <si>
    <t>P20180830046</t>
  </si>
  <si>
    <t>護理師的無麵粉低醣烘焙廚房：40款無精緻糖、無麩質，美味不發胖的麵包甜點食譜</t>
  </si>
  <si>
    <t>9789578950245</t>
  </si>
  <si>
    <t>郭錦珊</t>
  </si>
  <si>
    <t>427.16</t>
  </si>
  <si>
    <t>P20180830087</t>
  </si>
  <si>
    <t>回家好難：寫給故鄉的33個字詞</t>
  </si>
  <si>
    <t>9789863594987</t>
  </si>
  <si>
    <t>林蔚昀</t>
  </si>
  <si>
    <t>P20180831017</t>
  </si>
  <si>
    <t>從步態看健康：走對了，痠痛byebye，身材回正！</t>
  </si>
  <si>
    <t>9789869581554</t>
  </si>
  <si>
    <t>黃如玉</t>
  </si>
  <si>
    <t>411.1</t>
  </si>
  <si>
    <t>P20180831018</t>
  </si>
  <si>
    <t>編輯小姐Yuli的繪圖日誌：劇透職場，微厭世、不暗黑的辦公室直播漫畫。</t>
  </si>
  <si>
    <t>9789863842712</t>
  </si>
  <si>
    <t>野人文化股份有限公司</t>
  </si>
  <si>
    <t>許喻理（Yuli ）</t>
  </si>
  <si>
    <t>370</t>
  </si>
  <si>
    <t>487.73</t>
  </si>
  <si>
    <t>P20180903008</t>
  </si>
  <si>
    <t>手術全期安全──醫、護、病三方防護指南</t>
  </si>
  <si>
    <t>9789861944081</t>
  </si>
  <si>
    <t>華杏出版股份有限公司</t>
  </si>
  <si>
    <t>趙子傑（Chao, Tzu-Chieh）</t>
  </si>
  <si>
    <t>650</t>
  </si>
  <si>
    <t>419.2</t>
  </si>
  <si>
    <t>P20180903011</t>
  </si>
  <si>
    <t>跟著阿滴滴妹說出溜英文：網路人氣影片系列《10句常用英文》大補帖：附QR Code，音檔隨掃隨聽</t>
  </si>
  <si>
    <t>9789862487334</t>
  </si>
  <si>
    <t>阿滴，滴妹</t>
  </si>
  <si>
    <t>P20180903026</t>
  </si>
  <si>
    <t>人渣干政：人渣文本帶你前進臺灣政壇第一線，坐擁海景第一排</t>
  </si>
  <si>
    <t>9789570531626</t>
  </si>
  <si>
    <t>周偉航</t>
  </si>
  <si>
    <t>573.07</t>
  </si>
  <si>
    <t>政治</t>
  </si>
  <si>
    <t>P20180907006</t>
  </si>
  <si>
    <t>矽谷爸爸的超強孩子思維訓練課：48個日常就能做的思維刻意練習，讓孩子調動全感官，成就無敵腦力！</t>
  </si>
  <si>
    <t>9789578950269</t>
  </si>
  <si>
    <t>憨爸（趙昊翔）</t>
  </si>
  <si>
    <t>P20180910006</t>
  </si>
  <si>
    <t>走進孩子的孤獨世界：瞭解自閉症的第一步</t>
  </si>
  <si>
    <t>9789869598231</t>
  </si>
  <si>
    <t>金塊文化事業有限公司</t>
  </si>
  <si>
    <t>賈美香，白雅君</t>
  </si>
  <si>
    <t>415.988</t>
  </si>
  <si>
    <t>P20180910008</t>
  </si>
  <si>
    <t>植牙前必須知道的12件事</t>
  </si>
  <si>
    <t>9789869598217</t>
  </si>
  <si>
    <t>黃經理</t>
  </si>
  <si>
    <t>416.955</t>
  </si>
  <si>
    <t>P20180910010</t>
  </si>
  <si>
    <t>試煉，只為與你相遇：學校沒教的戀愛課</t>
  </si>
  <si>
    <t>9789869499972</t>
  </si>
  <si>
    <t>林蕙瑛</t>
  </si>
  <si>
    <t>544.37</t>
  </si>
  <si>
    <t>P20180910011</t>
  </si>
  <si>
    <t>圖解頸椎病：一本書消除頸椎所有症狀</t>
  </si>
  <si>
    <t>9789869499958</t>
  </si>
  <si>
    <t>勵建安</t>
  </si>
  <si>
    <t>416.612</t>
  </si>
  <si>
    <t>P20180910013</t>
  </si>
  <si>
    <t>讓膝關節不老的自我保健療法</t>
  </si>
  <si>
    <t>9789869598248</t>
  </si>
  <si>
    <t>郝軍</t>
  </si>
  <si>
    <t>416.618</t>
  </si>
  <si>
    <t>P20180919006</t>
  </si>
  <si>
    <t>3天搞懂ETF投資：跨市跨境高CP值，讓你繞著地球賺Ｎ圈！</t>
  </si>
  <si>
    <t>9789862487457</t>
  </si>
  <si>
    <t>P20180921004</t>
  </si>
  <si>
    <t>親愛的孔子老師1．上學啦：活學秘笈</t>
  </si>
  <si>
    <t>9789620440984</t>
  </si>
  <si>
    <t>吳甘霖</t>
  </si>
  <si>
    <t>352</t>
  </si>
  <si>
    <t>121</t>
  </si>
  <si>
    <t>P20180921005</t>
  </si>
  <si>
    <t>親愛的孔子老師2．遊學吧：爭氣秘笈</t>
  </si>
  <si>
    <t>9789620440991</t>
  </si>
  <si>
    <t>P20180921006</t>
  </si>
  <si>
    <t>親愛的孔子老師3．放學嗎：處世秘笈</t>
  </si>
  <si>
    <t>9789620441004</t>
  </si>
  <si>
    <t>P20180921026</t>
  </si>
  <si>
    <t>御用捉刀人：韓非</t>
  </si>
  <si>
    <t>9789620441646</t>
  </si>
  <si>
    <t>梁冠文</t>
  </si>
  <si>
    <t>432</t>
  </si>
  <si>
    <t>P20181003017</t>
  </si>
  <si>
    <t>最陌生的鄰居：韓國</t>
  </si>
  <si>
    <t>9789570531640</t>
  </si>
  <si>
    <t>楊智強</t>
  </si>
  <si>
    <t>541</t>
  </si>
  <si>
    <t>P20181004004</t>
  </si>
  <si>
    <t>南丁格爾典範與護理精神</t>
  </si>
  <si>
    <t>9789861944425</t>
  </si>
  <si>
    <t>屈蓮（Lian Chiu）</t>
  </si>
  <si>
    <t>P20181004033</t>
  </si>
  <si>
    <t>我的蟻人父親</t>
  </si>
  <si>
    <t>9789869683708</t>
  </si>
  <si>
    <t>謝凱特</t>
  </si>
  <si>
    <t>P20181004035</t>
  </si>
  <si>
    <t>全球化的挑戰與發展</t>
  </si>
  <si>
    <t>9789865608842</t>
  </si>
  <si>
    <t>淡江大學出版中心</t>
  </si>
  <si>
    <t>鄭欽模，翁明賢，李志強，蔡錫勳，林立 等</t>
  </si>
  <si>
    <t>552.1</t>
  </si>
  <si>
    <t>P20181004036</t>
  </si>
  <si>
    <t>村上春樹における魅惑</t>
  </si>
  <si>
    <t>9789865608934</t>
  </si>
  <si>
    <t>沼野充義</t>
  </si>
  <si>
    <t>861</t>
  </si>
  <si>
    <t>東方文學</t>
  </si>
  <si>
    <t>日文</t>
  </si>
  <si>
    <t>P20181004038</t>
  </si>
  <si>
    <t>梧葉食單</t>
  </si>
  <si>
    <t>9789865608941</t>
  </si>
  <si>
    <t>P20181004047</t>
  </si>
  <si>
    <t>走進中亞三國：尋找絲路的故事</t>
  </si>
  <si>
    <t>9789620772689</t>
  </si>
  <si>
    <t>馮珍今</t>
  </si>
  <si>
    <t>472</t>
  </si>
  <si>
    <t>P20181004087</t>
  </si>
  <si>
    <t>懶人料理教室</t>
  </si>
  <si>
    <t>9789621464651</t>
  </si>
  <si>
    <t>Forms Kitchen</t>
  </si>
  <si>
    <t>Peggy先生</t>
  </si>
  <si>
    <t>312</t>
  </si>
  <si>
    <t>990</t>
  </si>
  <si>
    <t>P20181011018</t>
  </si>
  <si>
    <t>香港郊野藏寶圖</t>
  </si>
  <si>
    <t>9789621465979</t>
  </si>
  <si>
    <t>黃梓莘</t>
  </si>
  <si>
    <t>392</t>
  </si>
  <si>
    <t>P20181012048</t>
  </si>
  <si>
    <t>一袋彈珠</t>
  </si>
  <si>
    <t>9789863595182</t>
  </si>
  <si>
    <t>喬瑟夫．喬佛（Joseph Joffo）</t>
  </si>
  <si>
    <t>876.57</t>
  </si>
  <si>
    <t>P20181012050</t>
  </si>
  <si>
    <t>人性較量：我們憑什麼勝過人工智慧？</t>
  </si>
  <si>
    <t>9789869406994</t>
  </si>
  <si>
    <t>布萊恩．克里斯汀（Brian Christian）</t>
  </si>
  <si>
    <t>101.639</t>
  </si>
  <si>
    <t>哲學總論</t>
  </si>
  <si>
    <t>P20181012072</t>
  </si>
  <si>
    <t>紙上明治村2丁目：重返臺灣經典建築</t>
  </si>
  <si>
    <t>9789578630420</t>
  </si>
  <si>
    <t>凌宗魁</t>
  </si>
  <si>
    <t>733.21</t>
  </si>
  <si>
    <t>P20181012075</t>
  </si>
  <si>
    <t>第三種猩猩：人類的身世與未來</t>
  </si>
  <si>
    <t>9789869643559</t>
  </si>
  <si>
    <t>賈德．戴蒙（Jared Diamond），麗貝卡．斯特福夫（Rebecca Stefoff）</t>
  </si>
  <si>
    <t>391.6</t>
  </si>
  <si>
    <t>人類學</t>
  </si>
  <si>
    <t>P20181012076</t>
  </si>
  <si>
    <t>這樣帶人，廢材也能變人才！39招新世代員工管理術，下屬挺你，老闆愛你，客戶都想挖角你！</t>
  </si>
  <si>
    <t>9789863842828</t>
  </si>
  <si>
    <t>池本克之</t>
  </si>
  <si>
    <t>494.2</t>
  </si>
  <si>
    <t>P20181012081</t>
  </si>
  <si>
    <t>微縮模型雙料冠軍的創作小世界：Hank的感人回憶、有趣發想，以及驚人技巧</t>
  </si>
  <si>
    <t>9789863595267</t>
  </si>
  <si>
    <t>Hank Cheng（鄭鴻展）</t>
  </si>
  <si>
    <t>999</t>
  </si>
  <si>
    <t>P20181012091</t>
  </si>
  <si>
    <t>翻身吧！我的溝通力：辨色應對，100％抓住人心，溝通零障礙</t>
  </si>
  <si>
    <t>9789869581561</t>
  </si>
  <si>
    <t>莊舒涵（卡姊）</t>
  </si>
  <si>
    <t>P20181012094</t>
  </si>
  <si>
    <t>女性當自強：我的美麗功課</t>
  </si>
  <si>
    <t>9789621466945</t>
  </si>
  <si>
    <t>李韡玲</t>
  </si>
  <si>
    <t>425</t>
  </si>
  <si>
    <t>P20181012166</t>
  </si>
  <si>
    <t>李小龍年譜：一代武星戲裏戲外的真實人生</t>
  </si>
  <si>
    <t>9789888463183</t>
  </si>
  <si>
    <t>馮應標</t>
  </si>
  <si>
    <t>987</t>
  </si>
  <si>
    <t>P20181012274</t>
  </si>
  <si>
    <t>移動之民：海外華人研究的新視野</t>
  </si>
  <si>
    <t>9789865624408</t>
  </si>
  <si>
    <t>國立臺灣師範大學出版中心</t>
  </si>
  <si>
    <t>胡其瑜，李明歡，張應龍，張彬，徐榮崇 等</t>
  </si>
  <si>
    <t>577.207</t>
  </si>
  <si>
    <t>P20181016002</t>
  </si>
  <si>
    <t>一個領導者的朝聖之路：步行跨越西班牙30天，學會受用30年的處事哲學，突破逆境，邁向目標</t>
  </si>
  <si>
    <t>9789578950603</t>
  </si>
  <si>
    <t>維克多．普林思（Victor Prince）</t>
  </si>
  <si>
    <t>494.02</t>
  </si>
  <si>
    <t>P20181016003</t>
  </si>
  <si>
    <t>我愛抱抱（The Runaway Hug）</t>
  </si>
  <si>
    <t>9789869371803</t>
  </si>
  <si>
    <t>尼克．布蘭德（Nick Bland）</t>
  </si>
  <si>
    <t>859</t>
  </si>
  <si>
    <t>P20181016004</t>
  </si>
  <si>
    <t>每個孩子都需要家庭儀式：德國家長必備教養經典，運用「儀式教養法」教出獨立規律，與家人感情親密的孩子。</t>
  </si>
  <si>
    <t>9789578950580</t>
  </si>
  <si>
    <t>梅蘭妮．葛列瑟（ Melanie Grässer），艾克．霍佛曼（Eike Hovermann）</t>
  </si>
  <si>
    <t>P20181016065</t>
  </si>
  <si>
    <t>還是要相信愛情呀！</t>
  </si>
  <si>
    <t>9789888489756</t>
  </si>
  <si>
    <t>非凡出版</t>
  </si>
  <si>
    <t>港女友</t>
  </si>
  <si>
    <t>P20181016081</t>
  </si>
  <si>
    <t>有了這本書，你就明白甚麼是中國的大國擔當</t>
  </si>
  <si>
    <t>9789888512065</t>
  </si>
  <si>
    <t>中華教育</t>
  </si>
  <si>
    <t>于洪君</t>
  </si>
  <si>
    <t>574</t>
  </si>
  <si>
    <t>P20181017003</t>
  </si>
  <si>
    <t>優秀的人，都敢對自己下狠手：不設限世代，兢業青年的翻身準則</t>
  </si>
  <si>
    <t>9789578950429</t>
  </si>
  <si>
    <t>陳立飛 （Spenser）</t>
  </si>
  <si>
    <t>P20181018002</t>
  </si>
  <si>
    <t>一擊必中的狙擊手法則：商場如戰場，學習狙擊手思維，用最少資源達成不可能的任務</t>
  </si>
  <si>
    <t>9789869649704</t>
  </si>
  <si>
    <t>核果文化事業有限公司</t>
  </si>
  <si>
    <t>大衛．艾莫蘭（David Amerland）</t>
  </si>
  <si>
    <t>P20181018003</t>
  </si>
  <si>
    <t>孫正義解決問題的數值化思考法：把問題化為數字，一次解決效率不佳、工作瓶頸、人才流失等關鍵問題！</t>
  </si>
  <si>
    <t>9789869124096</t>
  </si>
  <si>
    <t>三木雄信</t>
  </si>
  <si>
    <t>493.1</t>
  </si>
  <si>
    <t>P20181018004</t>
  </si>
  <si>
    <t>做自己的人生財務長：人生就像一間公司，運用經營原則，讓個人財富極大化</t>
  </si>
  <si>
    <t>9789578950436</t>
  </si>
  <si>
    <t>道格拉斯．麥考米克（Douglas P. McCormick）</t>
  </si>
  <si>
    <t>P20181018005</t>
  </si>
  <si>
    <t>啟動循環經濟：自然與經濟的共存之道</t>
  </si>
  <si>
    <t>9789869631747</t>
  </si>
  <si>
    <t>尼古拉．布丹（Nicolas Buttin），畢爾．薩佛黑（Brieuc Saffré）</t>
  </si>
  <si>
    <t>P20181022001</t>
  </si>
  <si>
    <t>10個月從五十音直接通過日檢1級：裘莉的日語神器</t>
  </si>
  <si>
    <t>9789570531701</t>
  </si>
  <si>
    <t>神奇裘莉</t>
  </si>
  <si>
    <t>803.1</t>
  </si>
  <si>
    <t>P20181023005</t>
  </si>
  <si>
    <t>面對失智的勇氣</t>
  </si>
  <si>
    <t>9789865719968</t>
  </si>
  <si>
    <t>大都會文化事業有限公司</t>
  </si>
  <si>
    <t>麥可．華倫祖拉（Michael J‧Valenzuela）</t>
  </si>
  <si>
    <t>415.934</t>
  </si>
  <si>
    <t>P20181024009</t>
  </si>
  <si>
    <t>辛老師的私房美學課</t>
  </si>
  <si>
    <t>9789570531671</t>
  </si>
  <si>
    <t>辛意雲</t>
  </si>
  <si>
    <t>美學</t>
  </si>
  <si>
    <t>P20181024011</t>
  </si>
  <si>
    <t>71隻小羊踢足球</t>
  </si>
  <si>
    <t>9789578950368</t>
  </si>
  <si>
    <t>巴布羅．艾爾伯（Pablo Albo）</t>
  </si>
  <si>
    <t>P20181024012</t>
  </si>
  <si>
    <t>不知道哪一天會分開，但不是今天：寫給無能為力的世代，即使疼痛，也要痛得最美（いつか別れる。でもそれは今日ではない）</t>
  </si>
  <si>
    <t>9789578950382</t>
  </si>
  <si>
    <t>F</t>
  </si>
  <si>
    <t>861.67</t>
  </si>
  <si>
    <t>P20181024014</t>
  </si>
  <si>
    <t>血糖瘦身飲食解密：不是只有糖尿病才需測血糖，「血糖飆高」是變胖的最大元兇，教你迅速瘦身的7天血糖實測計畫</t>
  </si>
  <si>
    <t>9789578950412</t>
  </si>
  <si>
    <t>伊蘭．西格爾（Eran Segal），伊蘭．埃利納夫（Eran Elinav）</t>
  </si>
  <si>
    <t>P20181024015</t>
  </si>
  <si>
    <t>別亂碰！這是我的身體</t>
  </si>
  <si>
    <t>9789578950405</t>
  </si>
  <si>
    <t>盧慶實</t>
  </si>
  <si>
    <t>862.59</t>
  </si>
  <si>
    <t>P20181024016</t>
  </si>
  <si>
    <t>没問題，我可以搞定</t>
  </si>
  <si>
    <t>9789578950450</t>
  </si>
  <si>
    <t>羅麗‧萊特（Laurie Wright）</t>
  </si>
  <si>
    <t>P20181024017</t>
  </si>
  <si>
    <t>那些時光，麵包記得：生活很疲倦，幸福還有點遠，但至少有小小的麵包給我安慰</t>
  </si>
  <si>
    <t>9789578950443</t>
  </si>
  <si>
    <t>baalaa</t>
  </si>
  <si>
    <t>862.6</t>
  </si>
  <si>
    <t>P20181024020</t>
  </si>
  <si>
    <t>露比任務：培養孩子邏輯思考的程式尋寶記</t>
  </si>
  <si>
    <t>9789869476751</t>
  </si>
  <si>
    <t>琳達‧莉卡斯（Linda Liukas）</t>
  </si>
  <si>
    <t>874.59</t>
  </si>
  <si>
    <t>P20181105011</t>
  </si>
  <si>
    <t>別讓壓力毀了你</t>
  </si>
  <si>
    <t>9789869564557</t>
  </si>
  <si>
    <t>菁品文化事業有限公司</t>
  </si>
  <si>
    <t>方芠君</t>
  </si>
  <si>
    <t>176.54</t>
  </si>
  <si>
    <t>P20181109002</t>
  </si>
  <si>
    <t>那雙看不見的手：龔行憲、龔行健兄弟的奮鬥歷程</t>
  </si>
  <si>
    <t>9789869649964</t>
  </si>
  <si>
    <t>鄭椲樵，李喬琚</t>
  </si>
  <si>
    <t>783.3886</t>
  </si>
  <si>
    <t>P20181109004</t>
  </si>
  <si>
    <t>進擊的大學：日本近畿大學親授大逆轉的戰略廣告術</t>
  </si>
  <si>
    <t>9789869649995</t>
  </si>
  <si>
    <t>世耕石弘</t>
  </si>
  <si>
    <t>525.931</t>
  </si>
  <si>
    <t>P20181119006</t>
  </si>
  <si>
    <t>我決定，生活裡只留下對的人：動手處理消耗你的人， 擺脫煩雜忙的互動，過你想要的理想人生</t>
  </si>
  <si>
    <t>9789578950634</t>
  </si>
  <si>
    <t>楊嘉玲</t>
  </si>
  <si>
    <t>177.3</t>
  </si>
  <si>
    <t>P20181119011</t>
  </si>
  <si>
    <t>糖尿病一定有救（暢銷修訂版）：我40歲得糖尿病，「先吃蔬菜養生法」有效控制血糖，抗糖20年醫生的真實告白</t>
  </si>
  <si>
    <t>9789578950559</t>
  </si>
  <si>
    <t>內場廉</t>
  </si>
  <si>
    <t>415.668</t>
  </si>
  <si>
    <t>P20181122004</t>
  </si>
  <si>
    <t>有時出走：島嶼抒情手記</t>
  </si>
  <si>
    <t>9789862487631</t>
  </si>
  <si>
    <t>陳韻文</t>
  </si>
  <si>
    <t>733.6</t>
  </si>
  <si>
    <t>P20181123012</t>
  </si>
  <si>
    <t>會痛的不是愛：真愛啟程，療癒自我與關係的366天</t>
  </si>
  <si>
    <t>9789869572224</t>
  </si>
  <si>
    <t>長歌藝術傳播有限公司</t>
  </si>
  <si>
    <t>（美）恰克．史匹桑諾 博士（Chuck Spezzano Ph. D.）</t>
  </si>
  <si>
    <t>590</t>
  </si>
  <si>
    <t>P20181205004</t>
  </si>
  <si>
    <t>永無止境的現在</t>
  </si>
  <si>
    <t>9789866359743</t>
  </si>
  <si>
    <t>隱匿</t>
  </si>
  <si>
    <t>P20181207013</t>
  </si>
  <si>
    <t>流量稍縱即逝，打造流量水庫，透過儲存、轉化、裂變，讓導購飆高、客源不絕、營運升級的行銷新思維</t>
  </si>
  <si>
    <t>9789578950665</t>
  </si>
  <si>
    <t>楊飛</t>
  </si>
  <si>
    <t>P20181214030</t>
  </si>
  <si>
    <t>國際教育人才培育之策略研究</t>
  </si>
  <si>
    <t>9789860509007</t>
  </si>
  <si>
    <t>國家教育研究院</t>
  </si>
  <si>
    <t>蔡宜紋，黃文定，吳麗君，田耐青，溫明麗 等</t>
  </si>
  <si>
    <t>522</t>
  </si>
  <si>
    <t>P20181214040</t>
  </si>
  <si>
    <t>藥學名詞（第二版）</t>
  </si>
  <si>
    <t>9789860541533</t>
  </si>
  <si>
    <t>100</t>
  </si>
  <si>
    <t>418</t>
  </si>
  <si>
    <t>P20181220013</t>
  </si>
  <si>
    <t>陪孩子遇見美好的自己：兒童．遊戲．敘事治療（二版）</t>
  </si>
  <si>
    <t>9789576939167</t>
  </si>
  <si>
    <t>P20181221057</t>
  </si>
  <si>
    <t>美國人最常說的13種英文笑話：EZ TALK 總編嚴選特刊【有聲】</t>
  </si>
  <si>
    <t>9789862487716</t>
  </si>
  <si>
    <t>P20181221060</t>
  </si>
  <si>
    <t>東京建築女子：空間巡禮、藝術散策，30趟觸動人心的設計旅行</t>
  </si>
  <si>
    <t>9789862487730</t>
  </si>
  <si>
    <t>李昀蓁</t>
  </si>
  <si>
    <t>731.9</t>
  </si>
  <si>
    <t>P20181228003</t>
  </si>
  <si>
    <t>遍體鱗傷長大的孩子，會自己恢復正常嗎？：兒童精神科醫師與那些絕望、受傷童年的真實面對面；關係為何不可或缺，又何以讓人奄奄一息！</t>
  </si>
  <si>
    <t>9789869700641</t>
  </si>
  <si>
    <t>布魯斯．D．培理（Bruce D. Perry），瑪亞．薩拉維茲（Maia Szalavitz）</t>
  </si>
  <si>
    <t>415.9517</t>
  </si>
  <si>
    <t>P20181228006</t>
  </si>
  <si>
    <t>解密金正恩：南韓的第一手北韓觀察報告</t>
  </si>
  <si>
    <t>9789571376363</t>
  </si>
  <si>
    <t>時報文化出版企業股份有限公司</t>
  </si>
  <si>
    <t>KBS「誰能撼動北韓」製作單位，柳宗勳</t>
  </si>
  <si>
    <t>552.328</t>
  </si>
  <si>
    <t>P20181228007</t>
  </si>
  <si>
    <t>第七感：啟動認知自我與感知他人的幸福連結</t>
  </si>
  <si>
    <t>9789571376233</t>
  </si>
  <si>
    <t>丹尼爾．席格</t>
  </si>
  <si>
    <t>415.9511</t>
  </si>
  <si>
    <t>P20181228008</t>
  </si>
  <si>
    <t>深度洞察力 ：克服認知偏見，喚醒自我覺察，看清內在的自己，也了解別人如何看待你</t>
  </si>
  <si>
    <t>9789571375809</t>
  </si>
  <si>
    <t>塔莎．歐里希</t>
  </si>
  <si>
    <t>P20181228009</t>
  </si>
  <si>
    <t>讓我把日子過得明朗一點：20個從內到外的生活約定</t>
  </si>
  <si>
    <t>9789571376011</t>
  </si>
  <si>
    <t>香娜‧甘迺迪，琳黛‧密契爾</t>
  </si>
  <si>
    <t>P20181228012</t>
  </si>
  <si>
    <t>每一刻‧都是最好的時光：一日一練習‧找回美好人生健康轉速的100項正念日常</t>
  </si>
  <si>
    <t>9789571376301</t>
  </si>
  <si>
    <t>佩德蘭‧修賈</t>
  </si>
  <si>
    <t>P20181228015</t>
  </si>
  <si>
    <t>洞察地圖</t>
  </si>
  <si>
    <t>9789571375557</t>
  </si>
  <si>
    <t>溫蒂．郭爾登（WendyGordon）</t>
  </si>
  <si>
    <t>P20181228019</t>
  </si>
  <si>
    <t>我喜歡思奔，和陳昇的歌：寫在歌詞裡的十四堂哲學課</t>
  </si>
  <si>
    <t>9789571376264</t>
  </si>
  <si>
    <t>張穎</t>
  </si>
  <si>
    <t>191.9</t>
  </si>
  <si>
    <t>P20181228021</t>
  </si>
  <si>
    <t>普通的戀愛</t>
  </si>
  <si>
    <t>9789571376158</t>
  </si>
  <si>
    <t>P20190103007</t>
  </si>
  <si>
    <t>召喚法力：法律白話文小學堂</t>
  </si>
  <si>
    <t>9789570531831</t>
  </si>
  <si>
    <t>法律白話文運動</t>
  </si>
  <si>
    <t>2019</t>
  </si>
  <si>
    <t>P20190103008</t>
  </si>
  <si>
    <t>數位時代的學與教：給教師的建議30講</t>
  </si>
  <si>
    <t>9789864491322</t>
  </si>
  <si>
    <t>幼獅文化事業股份有限公司</t>
  </si>
  <si>
    <t>王緒溢</t>
  </si>
  <si>
    <t>521.53</t>
  </si>
  <si>
    <t>P20190116001</t>
  </si>
  <si>
    <t>磨課師教學設計指引</t>
  </si>
  <si>
    <t>9789861441740</t>
  </si>
  <si>
    <t>社團法人中華開放教育聯盟</t>
  </si>
  <si>
    <t>張淑萍</t>
  </si>
  <si>
    <t>521.539</t>
  </si>
  <si>
    <t>P20190119001</t>
  </si>
  <si>
    <t>New TOEIC新制多益必考單詞1000【有聲】</t>
  </si>
  <si>
    <t>9789862487907</t>
  </si>
  <si>
    <t>EZ叢書館</t>
  </si>
  <si>
    <t>TEX加藤</t>
  </si>
  <si>
    <t>805.1895</t>
  </si>
  <si>
    <t>P20190131004</t>
  </si>
  <si>
    <t>離開太陽系：移民火星、超人類誕生到星際旅行，探索物理學家眼中的未來世界</t>
  </si>
  <si>
    <t>9789571376417</t>
  </si>
  <si>
    <t>加來道雄</t>
  </si>
  <si>
    <t>323.1</t>
  </si>
  <si>
    <t>天文</t>
  </si>
  <si>
    <t>P20190131006</t>
  </si>
  <si>
    <t>自己的腳痛自己救：足踝專科名醫教你遠離痛風、凍甲、腳麻、拇趾外翻、腳踝扭傷、足底筋膜炎</t>
  </si>
  <si>
    <t>9789571376028</t>
  </si>
  <si>
    <t>朱家宏</t>
  </si>
  <si>
    <t>416.619</t>
  </si>
  <si>
    <t>P20190131007</t>
  </si>
  <si>
    <t>只要我能跑，沒什麼不能解決的</t>
  </si>
  <si>
    <t>9789571375892</t>
  </si>
  <si>
    <t>松浦彌太郎</t>
  </si>
  <si>
    <t>528.946</t>
  </si>
  <si>
    <t>P20190131008</t>
  </si>
  <si>
    <t>臺灣日式建築紀行</t>
  </si>
  <si>
    <t>9789571376141</t>
  </si>
  <si>
    <t>渡邉義孝</t>
  </si>
  <si>
    <t>923.33</t>
  </si>
  <si>
    <t>建築藝術</t>
  </si>
  <si>
    <t>P20190131009</t>
  </si>
  <si>
    <t>大辯論：左派與右派的起源</t>
  </si>
  <si>
    <t>9789571376226</t>
  </si>
  <si>
    <t>李文</t>
  </si>
  <si>
    <t>574.52</t>
  </si>
  <si>
    <t>P20190131011</t>
  </si>
  <si>
    <t>所謂愛情，只不過是獨占與反叛</t>
  </si>
  <si>
    <t>9789571376172</t>
  </si>
  <si>
    <t>苦苓</t>
  </si>
  <si>
    <t>857.63</t>
  </si>
  <si>
    <t>P20190131015</t>
  </si>
  <si>
    <t>Beyond EMBA：古典音樂的十三堂職場狂想曲</t>
  </si>
  <si>
    <t>9789571376561</t>
  </si>
  <si>
    <t>黃莉翔</t>
  </si>
  <si>
    <t>P20190214091</t>
  </si>
  <si>
    <t>美感心體驗</t>
  </si>
  <si>
    <t>9789869582810</t>
  </si>
  <si>
    <t>P20190214093</t>
  </si>
  <si>
    <t>哈佛教你精修管理力：17個讓領導人從A到A＋的必備技能</t>
  </si>
  <si>
    <t>9789869571821</t>
  </si>
  <si>
    <t>《哈佛商業評論》英文版編輯室</t>
  </si>
  <si>
    <t>P20190218009</t>
  </si>
  <si>
    <t>國語文歷年試題解題聖經（八）107年度</t>
  </si>
  <si>
    <t>9789864876068</t>
  </si>
  <si>
    <t>吳姍姍，伍湘芬，邱鉦倫</t>
  </si>
  <si>
    <t>802</t>
  </si>
  <si>
    <t>P20190220043</t>
  </si>
  <si>
    <t>孤獨的風度：魏晉名士的卑微與驕傲</t>
  </si>
  <si>
    <t>9789570531886</t>
  </si>
  <si>
    <t>北溟魚</t>
  </si>
  <si>
    <t>782.13</t>
  </si>
  <si>
    <t>P20190220086</t>
  </si>
  <si>
    <t>讓思考變得可見</t>
  </si>
  <si>
    <t>9789869706919</t>
  </si>
  <si>
    <t>大家出版</t>
  </si>
  <si>
    <t>榮．理查特（Ron Ritchhart），馬克．邱奇（Mark Church）， 凱琳．莫莉森（Karin Morrison）</t>
  </si>
  <si>
    <t>521.426</t>
  </si>
  <si>
    <t>P20190220098</t>
  </si>
  <si>
    <t>敘事弧：普立茲獎評審教你寫出叫好又叫座的採訪報導</t>
  </si>
  <si>
    <t>9789869447591</t>
  </si>
  <si>
    <t>新樂園出版</t>
  </si>
  <si>
    <t>傑克．哈特（Jack Hart）</t>
  </si>
  <si>
    <t>895.4</t>
  </si>
  <si>
    <t>新聞學</t>
  </si>
  <si>
    <t>P20190220107</t>
  </si>
  <si>
    <t>童年會傷人</t>
  </si>
  <si>
    <t>9789865837747</t>
  </si>
  <si>
    <t>小樹文化</t>
  </si>
  <si>
    <t>留佩萱</t>
  </si>
  <si>
    <t>544.18</t>
  </si>
  <si>
    <t>P20190222063</t>
  </si>
  <si>
    <t>花燕：脫北少年的生死邊界</t>
  </si>
  <si>
    <t>9789570531909</t>
  </si>
  <si>
    <t>金革（김혁）</t>
  </si>
  <si>
    <t>862</t>
  </si>
  <si>
    <t>P20190225012</t>
  </si>
  <si>
    <t>紫禁城外一抹清脆：漢字與文物的故事</t>
  </si>
  <si>
    <t>9789570531855</t>
  </si>
  <si>
    <t>P20190225013</t>
  </si>
  <si>
    <t>工作是最好的修行</t>
  </si>
  <si>
    <t>9789869693653</t>
  </si>
  <si>
    <t>樊登</t>
  </si>
  <si>
    <t>P20190225014</t>
  </si>
  <si>
    <t>別拿男人不當動物用生物學×社會學×進化心理學解開完美愛情的祕密</t>
  </si>
  <si>
    <t>9789869693646</t>
  </si>
  <si>
    <t>楊冰陽（Ayawawa）</t>
  </si>
  <si>
    <t>P20190225016</t>
  </si>
  <si>
    <t>圖解49個讓人一聽就懂的簡單表達</t>
  </si>
  <si>
    <t>9789869693677</t>
  </si>
  <si>
    <t>速溶綜合研究所</t>
  </si>
  <si>
    <t>P20190322352</t>
  </si>
  <si>
    <t>從大腦看人生</t>
  </si>
  <si>
    <t>9789864793723</t>
  </si>
  <si>
    <t>遠見天下文化出版股份有限公司（天下文化）</t>
  </si>
  <si>
    <t>洪蘭</t>
  </si>
  <si>
    <t>191.907</t>
  </si>
  <si>
    <t>P20190322355</t>
  </si>
  <si>
    <t>創意力：你的問題，用創意來解決</t>
  </si>
  <si>
    <t>9789864794690</t>
  </si>
  <si>
    <t>盧建彰</t>
  </si>
  <si>
    <t>497.2</t>
  </si>
  <si>
    <t>P20190326001</t>
  </si>
  <si>
    <t>孩子的簡單正念：60個靜心練習，陪孩子專注應對高壓世界</t>
  </si>
  <si>
    <t>9789864793662</t>
  </si>
  <si>
    <t>葛凌蘭</t>
  </si>
  <si>
    <t>P20190412100</t>
  </si>
  <si>
    <t>進擊：未來社會的九大生存法則</t>
  </si>
  <si>
    <t>9789864793716</t>
  </si>
  <si>
    <t>伊藤穰一，郝傑夫</t>
  </si>
  <si>
    <t>541.41</t>
  </si>
  <si>
    <t>P20190412102</t>
  </si>
  <si>
    <t>我所求的是奉獻：花店囝仔到亞洲泌尿外科掌舵者邱文祥</t>
  </si>
  <si>
    <t>9789864793891</t>
  </si>
  <si>
    <t>邱文祥</t>
  </si>
  <si>
    <t>P20190412103</t>
  </si>
  <si>
    <t>別等到被欺負了才懂這些事︰第一時間就做好衝突管理</t>
  </si>
  <si>
    <t>9789864793969</t>
  </si>
  <si>
    <t>比爾．艾迪，喬姬．蒂斯達夫諾</t>
  </si>
  <si>
    <t>P20190412104</t>
  </si>
  <si>
    <t>向世界出發，走回真實人生：超越AI的人文力量</t>
  </si>
  <si>
    <t>9789864794065</t>
  </si>
  <si>
    <t>閻雲，席慕蓉，張錯，陳芳明，蔡明亮 等</t>
  </si>
  <si>
    <t>810.7</t>
  </si>
  <si>
    <t>文學總論</t>
  </si>
  <si>
    <t>P20190412105</t>
  </si>
  <si>
    <t>人生就像開公司，想成功就要成長</t>
  </si>
  <si>
    <t>9789864793976</t>
  </si>
  <si>
    <t>安娜．阿卡巴里</t>
  </si>
  <si>
    <t>P20190412106</t>
  </si>
  <si>
    <t>我只想活著：七歲女孩的敘利亞烽火日常</t>
  </si>
  <si>
    <t>9789864794126</t>
  </si>
  <si>
    <t>芭娜．阿拉貝得</t>
  </si>
  <si>
    <t>735.425</t>
  </si>
  <si>
    <t>P20190412107</t>
  </si>
  <si>
    <t>我在家，我創業：家庭CEO的斜槓人生</t>
  </si>
  <si>
    <t>9789864794140</t>
  </si>
  <si>
    <t>凱若</t>
  </si>
  <si>
    <t>494.1</t>
  </si>
  <si>
    <t>P20190412108</t>
  </si>
  <si>
    <t>哈佛教你幸福一輩子：史上最長80年指標研究，揭露快樂到老的智慧</t>
  </si>
  <si>
    <t>9789864793938</t>
  </si>
  <si>
    <t>喬治．華倫特</t>
  </si>
  <si>
    <t>544.8</t>
  </si>
  <si>
    <t>P20190412109</t>
  </si>
  <si>
    <t>不理性的力量：掌握工作、生活與愛情的行為經濟學</t>
  </si>
  <si>
    <t>9789864794416</t>
  </si>
  <si>
    <t>丹．艾瑞利</t>
  </si>
  <si>
    <t>494.13</t>
  </si>
  <si>
    <t>P20190412110</t>
  </si>
  <si>
    <t>基因編輯大革命：CRISPR如何改寫基因密碼、掌控演化、影響生命的未來</t>
  </si>
  <si>
    <t>9789864794805</t>
  </si>
  <si>
    <t>珍妮佛・道納，山繆爾・史騰伯格</t>
  </si>
  <si>
    <t>363.81</t>
  </si>
  <si>
    <t>P20190412111</t>
  </si>
  <si>
    <t>什麼時候去台南？一青妙的小城物語</t>
  </si>
  <si>
    <t>9789864794782</t>
  </si>
  <si>
    <t>一青妙</t>
  </si>
  <si>
    <t>P20190412112</t>
  </si>
  <si>
    <t>深度職場力：拋開熱情迷思，專心把自己變強！MIT電腦科學博士寫給工作人的深度精進指南</t>
  </si>
  <si>
    <t>9789864794089</t>
  </si>
  <si>
    <t>卡爾．紐波特</t>
  </si>
  <si>
    <t>P20190412113</t>
  </si>
  <si>
    <t>風格是一種商機：蔦屋書店創辦人增田宗昭只對員工傳授的商業思考和工作心法</t>
  </si>
  <si>
    <t>9789864794232</t>
  </si>
  <si>
    <t>增田宗昭</t>
  </si>
  <si>
    <t>700</t>
  </si>
  <si>
    <t>487.631</t>
  </si>
  <si>
    <t>P20190412114</t>
  </si>
  <si>
    <t>別鬧了費曼先生：科學頑童的故事</t>
  </si>
  <si>
    <t>9789864794775</t>
  </si>
  <si>
    <t>理查．費曼</t>
  </si>
  <si>
    <t>P20190412115</t>
  </si>
  <si>
    <t>你管別人怎麼想：科學奇才費曼博士</t>
  </si>
  <si>
    <t>9789864794836</t>
  </si>
  <si>
    <t>P20190412116</t>
  </si>
  <si>
    <t>忘齡之島：馬祖躍居台灣平均壽命第一的祕密</t>
  </si>
  <si>
    <t>9789864794683</t>
  </si>
  <si>
    <t>湯雅雯</t>
  </si>
  <si>
    <t>411.18</t>
  </si>
  <si>
    <t>P20190412117</t>
  </si>
  <si>
    <t>讓孩子飛：別讓僵化體制扼殺孩子的未來</t>
  </si>
  <si>
    <t>9789864794997</t>
  </si>
  <si>
    <t>肯．羅賓森，盧．亞若尼卡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</si>
</sst>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新細明體"/>
      <family val="1"/>
      <scheme val="minor"/>
    </font>
    <font>
      <sz val="12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name val="新細明體"/>
      <family val="1"/>
      <scheme val="minor"/>
    </font>
    <font>
      <b/>
      <sz val="12"/>
      <name val="新細明體"/>
      <family val="1"/>
      <scheme val="minor"/>
    </font>
    <font>
      <sz val="12"/>
      <color rgb="FF0000FF"/>
      <name val="新細明體"/>
      <family val="1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10" borderId="0">
      <alignment vertical="center"/>
    </xf>
    <xf numFmtId="0" fontId="1" fillId="14" borderId="0">
      <alignment vertical="center"/>
    </xf>
    <xf numFmtId="0" fontId="1" fillId="18" borderId="0">
      <alignment vertical="center"/>
    </xf>
    <xf numFmtId="0" fontId="1" fillId="22" borderId="0">
      <alignment vertical="center"/>
    </xf>
    <xf numFmtId="0" fontId="1" fillId="26" borderId="0">
      <alignment vertical="center"/>
    </xf>
    <xf numFmtId="0" fontId="1" fillId="30" borderId="0">
      <alignment vertical="center"/>
    </xf>
    <xf numFmtId="0" fontId="1" fillId="11" borderId="0">
      <alignment vertical="center"/>
    </xf>
    <xf numFmtId="0" fontId="1" fillId="15" borderId="0">
      <alignment vertical="center"/>
    </xf>
    <xf numFmtId="0" fontId="1" fillId="19" borderId="0">
      <alignment vertical="center"/>
    </xf>
    <xf numFmtId="0" fontId="1" fillId="23" borderId="0">
      <alignment vertical="center"/>
    </xf>
    <xf numFmtId="0" fontId="1" fillId="27" borderId="0">
      <alignment vertical="center"/>
    </xf>
    <xf numFmtId="0" fontId="1" fillId="31" borderId="0">
      <alignment vertical="center"/>
    </xf>
    <xf numFmtId="0" fontId="17" fillId="12" borderId="0">
      <alignment vertical="center"/>
    </xf>
    <xf numFmtId="0" fontId="17" fillId="16" borderId="0">
      <alignment vertical="center"/>
    </xf>
    <xf numFmtId="0" fontId="17" fillId="20" borderId="0">
      <alignment vertical="center"/>
    </xf>
    <xf numFmtId="0" fontId="17" fillId="24" borderId="0">
      <alignment vertical="center"/>
    </xf>
    <xf numFmtId="0" fontId="17" fillId="28" borderId="0">
      <alignment vertical="center"/>
    </xf>
    <xf numFmtId="0" fontId="17" fillId="32" borderId="0">
      <alignment vertical="center"/>
    </xf>
    <xf numFmtId="0" fontId="8" fillId="4" borderId="0">
      <alignment vertical="center"/>
    </xf>
    <xf numFmtId="0" fontId="16" fillId="0" borderId="9">
      <alignment vertical="center"/>
    </xf>
    <xf numFmtId="0" fontId="6" fillId="2" borderId="0">
      <alignment vertical="center"/>
    </xf>
    <xf numFmtId="0" fontId="11" fillId="6" borderId="4">
      <alignment vertical="center"/>
    </xf>
    <xf numFmtId="0" fontId="12" fillId="0" borderId="6">
      <alignment vertical="center"/>
    </xf>
    <xf numFmtId="0" fontId="1" fillId="8" borderId="8">
      <alignment vertical="center"/>
    </xf>
    <xf numFmtId="0" fontId="15" fillId="0" borderId="0">
      <alignment vertical="center"/>
    </xf>
    <xf numFmtId="0" fontId="17" fillId="9" borderId="0">
      <alignment vertical="center"/>
    </xf>
    <xf numFmtId="0" fontId="17" fillId="13" borderId="0">
      <alignment vertical="center"/>
    </xf>
    <xf numFmtId="0" fontId="17" fillId="17" borderId="0">
      <alignment vertical="center"/>
    </xf>
    <xf numFmtId="0" fontId="17" fillId="21" borderId="0">
      <alignment vertical="center"/>
    </xf>
    <xf numFmtId="0" fontId="17" fillId="25" borderId="0">
      <alignment vertical="center"/>
    </xf>
    <xf numFmtId="0" fontId="17" fillId="29" borderId="0">
      <alignment vertical="center"/>
    </xf>
    <xf numFmtId="0" fontId="2" fillId="0" borderId="0">
      <alignment vertical="center"/>
    </xf>
    <xf numFmtId="0" fontId="3" fillId="0" borderId="1">
      <alignment vertical="center"/>
    </xf>
    <xf numFmtId="0" fontId="4" fillId="0" borderId="2">
      <alignment vertical="center"/>
    </xf>
    <xf numFmtId="0" fontId="5" fillId="0" borderId="3">
      <alignment vertical="center"/>
    </xf>
    <xf numFmtId="0" fontId="5" fillId="0" borderId="0">
      <alignment vertical="center"/>
    </xf>
    <xf numFmtId="0" fontId="9" fillId="5" borderId="4">
      <alignment vertical="center"/>
    </xf>
    <xf numFmtId="0" fontId="10" fillId="6" borderId="5">
      <alignment vertical="center"/>
    </xf>
    <xf numFmtId="0" fontId="13" fillId="7" borderId="7">
      <alignment vertical="center"/>
    </xf>
    <xf numFmtId="0" fontId="7" fillId="3" borderId="0">
      <alignment vertical="center"/>
    </xf>
    <xf numFmtId="0" fontId="14" fillId="0" borderId="0">
      <alignment vertical="center"/>
    </xf>
    <xf numFmtId="0" fontId="18" fillId="10" borderId="0">
      <alignment vertical="center"/>
    </xf>
  </cellStyleXfs>
  <cellXfs count="11">
    <xf numFmtId="0" fontId="1" fillId="10" borderId="0" xfId="0" applyNumberFormat="1" applyFont="1" applyFill="1" applyBorder="1">
      <alignment vertical="center"/>
    </xf>
    <xf numFmtId="0" fontId="18" fillId="0" borderId="0" xfId="0" applyNumberFormat="1" applyFont="1" applyFill="1" applyBorder="1">
      <alignment vertical="center"/>
    </xf>
    <xf numFmtId="0" fontId="19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33" borderId="10" xfId="0" applyNumberFormat="1" applyFont="1" applyFill="1" applyBorder="1" applyAlignment="1">
      <alignment horizontal="center" vertical="center"/>
    </xf>
    <xf numFmtId="0" fontId="0" fillId="33" borderId="11" xfId="0" applyNumberFormat="1" applyFont="1" applyFill="1" applyBorder="1" applyAlignment="1">
      <alignment horizontal="center" vertical="center"/>
    </xf>
    <xf numFmtId="0" fontId="0" fillId="33" borderId="11" xfId="0" applyNumberFormat="1" applyFont="1" applyFill="1" applyBorder="1" applyAlignment="1">
      <alignment horizontal="center" vertical="center"/>
    </xf>
    <xf numFmtId="0" fontId="18" fillId="34" borderId="12" xfId="0" applyNumberFormat="1" applyFont="1" applyFill="1" applyBorder="1">
      <alignment vertical="center"/>
    </xf>
    <xf numFmtId="0" fontId="20" fillId="34" borderId="12" xfId="0" applyNumberFormat="1" applyFont="1" applyFill="1" applyBorder="1">
      <alignment vertical="center"/>
    </xf>
  </cellXfs>
  <cellStyles count="42">
    <cellStyle name="20% - 輔色1" xfId="41" builtinId="30" customBuiltin="1"/>
    <cellStyle name="20% - 輔色2" xfId="1" builtinId="34" customBuiltin="1"/>
    <cellStyle name="20% - 輔色3" xfId="2" builtinId="38" customBuiltin="1"/>
    <cellStyle name="20% - 輔色4" xfId="3" builtinId="42" customBuiltin="1"/>
    <cellStyle name="20% - 輔色5" xfId="4" builtinId="46" customBuiltin="1"/>
    <cellStyle name="20% - 輔色6" xfId="5" builtinId="50" customBuiltin="1"/>
    <cellStyle name="40% - 輔色1" xfId="6" builtinId="31" customBuiltin="1"/>
    <cellStyle name="40% - 輔色2" xfId="7" builtinId="35" customBuiltin="1"/>
    <cellStyle name="40% - 輔色3" xfId="8" builtinId="39" customBuiltin="1"/>
    <cellStyle name="40% - 輔色4" xfId="9" builtinId="43" customBuiltin="1"/>
    <cellStyle name="40% - 輔色5" xfId="10" builtinId="47" customBuiltin="1"/>
    <cellStyle name="40% - 輔色6" xfId="11" builtinId="51" customBuiltin="1"/>
    <cellStyle name="60% - 輔色1" xfId="12" builtinId="32" customBuiltin="1"/>
    <cellStyle name="60% - 輔色2" xfId="13" builtinId="36" customBuiltin="1"/>
    <cellStyle name="60% - 輔色3" xfId="14" builtinId="40" customBuiltin="1"/>
    <cellStyle name="60% - 輔色4" xfId="15" builtinId="44" customBuiltin="1"/>
    <cellStyle name="60% - 輔色5" xfId="16" builtinId="48" customBuiltin="1"/>
    <cellStyle name="60% - 輔色6" xfId="17" builtinId="52" customBuiltin="1"/>
    <cellStyle name="一般" xfId="0" builtinId="0"/>
    <cellStyle name="中等" xfId="18" builtinId="28" customBuiltin="1"/>
    <cellStyle name="合計" xfId="19" builtinId="25" customBuiltin="1"/>
    <cellStyle name="好" xfId="20" builtinId="26" customBuiltin="1"/>
    <cellStyle name="計算方式" xfId="21" builtinId="22" customBuiltin="1"/>
    <cellStyle name="連結的儲存格" xfId="22" builtinId="24" customBuiltin="1"/>
    <cellStyle name="備註" xfId="23" builtinId="10" customBuiltin="1"/>
    <cellStyle name="說明文字" xfId="24" builtinId="53" customBuiltin="1"/>
    <cellStyle name="輔色1" xfId="25" builtinId="29" customBuiltin="1"/>
    <cellStyle name="輔色2" xfId="26" builtinId="33" customBuiltin="1"/>
    <cellStyle name="輔色3" xfId="27" builtinId="37" customBuiltin="1"/>
    <cellStyle name="輔色4" xfId="28" builtinId="41" customBuiltin="1"/>
    <cellStyle name="輔色5" xfId="29" builtinId="45" customBuiltin="1"/>
    <cellStyle name="輔色6" xfId="30" builtinId="49" customBuiltin="1"/>
    <cellStyle name="標題" xfId="31" builtinId="15" customBuiltin="1"/>
    <cellStyle name="標題 1" xfId="32" builtinId="16" customBuiltin="1"/>
    <cellStyle name="標題 2" xfId="33" builtinId="17" customBuiltin="1"/>
    <cellStyle name="標題 3" xfId="34" builtinId="18" customBuiltin="1"/>
    <cellStyle name="標題 4" xfId="35" builtinId="19" customBuiltin="1"/>
    <cellStyle name="輸入" xfId="36" builtinId="20" customBuiltin="1"/>
    <cellStyle name="輸出" xfId="37" builtinId="21" customBuiltin="1"/>
    <cellStyle name="檢查儲存格" xfId="38" builtinId="23" customBuiltin="1"/>
    <cellStyle name="壞" xfId="39" builtinId="27" customBuiltin="1"/>
    <cellStyle name="警告文字" xfId="4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4"/>
  <sheetViews>
    <sheetView showGridLines="0" tabSelected="1" topLeftCell="C1" workbookViewId="0">
      <selection activeCell="P5" sqref="P5"/>
    </sheetView>
  </sheetViews>
  <sheetFormatPr defaultRowHeight="16.5" x14ac:dyDescent="0.25"/>
  <cols>
    <col min="1" max="1" width="23.625" style="1" customWidth="1"/>
    <col min="2" max="2" width="12.5" style="1" customWidth="1"/>
    <col min="3" max="4" width="24.5" style="1" customWidth="1"/>
    <col min="5" max="5" width="12.5" style="1" customWidth="1"/>
    <col min="6" max="6" width="22.25" style="1" customWidth="1"/>
    <col min="7" max="8" width="7.75" style="1" customWidth="1"/>
    <col min="9" max="9" width="8.625" style="1" customWidth="1"/>
    <col min="11" max="12" width="13.875" style="1" customWidth="1"/>
    <col min="13" max="13" width="7.75" style="1" customWidth="1"/>
    <col min="14" max="15" width="8.625" style="1" customWidth="1"/>
    <col min="16" max="16" width="62" style="1" customWidth="1"/>
  </cols>
  <sheetData>
    <row r="1" spans="1:16" x14ac:dyDescent="0.25">
      <c r="A1" s="2" t="s">
        <v>0</v>
      </c>
      <c r="B1" s="3" t="s">
        <v>1</v>
      </c>
      <c r="C1" s="4"/>
      <c r="D1" s="4"/>
      <c r="E1" s="4"/>
      <c r="F1" s="4"/>
      <c r="G1" s="4"/>
      <c r="H1" s="4"/>
      <c r="M1" s="4"/>
    </row>
    <row r="2" spans="1:16" x14ac:dyDescent="0.25">
      <c r="A2" s="2" t="s">
        <v>2</v>
      </c>
      <c r="B2" s="4" t="s">
        <v>3</v>
      </c>
      <c r="C2" s="4"/>
      <c r="D2" s="4"/>
      <c r="E2" s="4"/>
      <c r="F2" s="4"/>
      <c r="G2" s="4"/>
      <c r="H2" s="4"/>
      <c r="M2" s="4"/>
    </row>
    <row r="3" spans="1:16" x14ac:dyDescent="0.25">
      <c r="A3" s="2" t="s">
        <v>4</v>
      </c>
      <c r="B3" s="5" t="s">
        <v>5</v>
      </c>
      <c r="C3" s="4"/>
      <c r="D3" s="4"/>
      <c r="E3" s="4"/>
      <c r="F3" s="4"/>
      <c r="G3" s="4"/>
      <c r="H3" s="4"/>
      <c r="M3" s="4"/>
    </row>
    <row r="4" spans="1:16" x14ac:dyDescent="0.25">
      <c r="A4" s="6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8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</row>
    <row r="5" spans="1:16" ht="21" customHeight="1" x14ac:dyDescent="0.25">
      <c r="A5" s="9" t="s">
        <v>22</v>
      </c>
      <c r="B5" s="9" t="s">
        <v>23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32</v>
      </c>
      <c r="L5" s="9" t="s">
        <v>33</v>
      </c>
      <c r="M5" s="9" t="s">
        <v>34</v>
      </c>
      <c r="N5" s="9" t="s">
        <v>35</v>
      </c>
      <c r="O5" s="9" t="s">
        <v>36</v>
      </c>
      <c r="P5" s="10" t="str">
        <f>HYPERLINK("https://www.airitibooks.com/Detail/Detail?PublicationID=P20141027196", "https://www.airitibooks.com/Detail/Detail?PublicationID=P20141027196")</f>
        <v>https://www.airitibooks.com/Detail/Detail?PublicationID=P20141027196</v>
      </c>
    </row>
    <row r="6" spans="1:16" ht="21" customHeight="1" x14ac:dyDescent="0.25">
      <c r="A6" s="9" t="s">
        <v>22</v>
      </c>
      <c r="B6" s="9" t="s">
        <v>37</v>
      </c>
      <c r="C6" s="9" t="s">
        <v>38</v>
      </c>
      <c r="D6" s="9" t="s">
        <v>25</v>
      </c>
      <c r="E6" s="9" t="s">
        <v>39</v>
      </c>
      <c r="F6" s="9" t="s">
        <v>40</v>
      </c>
      <c r="G6" s="9" t="s">
        <v>41</v>
      </c>
      <c r="H6" s="9" t="s">
        <v>29</v>
      </c>
      <c r="I6" s="9" t="s">
        <v>42</v>
      </c>
      <c r="J6" s="9" t="s">
        <v>43</v>
      </c>
      <c r="K6" s="9" t="s">
        <v>44</v>
      </c>
      <c r="L6" s="9" t="s">
        <v>45</v>
      </c>
      <c r="M6" s="9" t="s">
        <v>34</v>
      </c>
      <c r="N6" s="9" t="s">
        <v>35</v>
      </c>
      <c r="O6" s="9" t="s">
        <v>36</v>
      </c>
      <c r="P6" s="10" t="str">
        <f>HYPERLINK("https://www.airitibooks.com/Detail/Detail?PublicationID=P20141219145", "https://www.airitibooks.com/Detail/Detail?PublicationID=P20141219145")</f>
        <v>https://www.airitibooks.com/Detail/Detail?PublicationID=P20141219145</v>
      </c>
    </row>
    <row r="7" spans="1:16" ht="21" customHeight="1" x14ac:dyDescent="0.25">
      <c r="A7" s="9" t="s">
        <v>22</v>
      </c>
      <c r="B7" s="9" t="s">
        <v>46</v>
      </c>
      <c r="C7" s="9" t="s">
        <v>47</v>
      </c>
      <c r="D7" s="9" t="s">
        <v>25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32</v>
      </c>
      <c r="L7" s="9" t="s">
        <v>33</v>
      </c>
      <c r="M7" s="9" t="s">
        <v>34</v>
      </c>
      <c r="N7" s="9" t="s">
        <v>35</v>
      </c>
      <c r="O7" s="9" t="s">
        <v>36</v>
      </c>
      <c r="P7" s="10" t="str">
        <f>HYPERLINK("https://www.airitibooks.com/Detail/Detail?PublicationID=P20150820143", "https://www.airitibooks.com/Detail/Detail?PublicationID=P20150820143")</f>
        <v>https://www.airitibooks.com/Detail/Detail?PublicationID=P20150820143</v>
      </c>
    </row>
    <row r="8" spans="1:16" ht="21" customHeight="1" x14ac:dyDescent="0.25">
      <c r="A8" s="9" t="s">
        <v>22</v>
      </c>
      <c r="B8" s="9" t="s">
        <v>54</v>
      </c>
      <c r="C8" s="9" t="s">
        <v>55</v>
      </c>
      <c r="D8" s="9" t="s">
        <v>25</v>
      </c>
      <c r="E8" s="9" t="s">
        <v>56</v>
      </c>
      <c r="F8" s="9" t="s">
        <v>57</v>
      </c>
      <c r="G8" s="9" t="s">
        <v>58</v>
      </c>
      <c r="H8" s="9" t="s">
        <v>51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34</v>
      </c>
      <c r="N8" s="9" t="s">
        <v>35</v>
      </c>
      <c r="O8" s="9" t="s">
        <v>36</v>
      </c>
      <c r="P8" s="10" t="str">
        <f>HYPERLINK("https://www.airitibooks.com/Detail/Detail?PublicationID=P20151022018", "https://www.airitibooks.com/Detail/Detail?PublicationID=P20151022018")</f>
        <v>https://www.airitibooks.com/Detail/Detail?PublicationID=P20151022018</v>
      </c>
    </row>
    <row r="9" spans="1:16" ht="21" customHeight="1" x14ac:dyDescent="0.25">
      <c r="A9" s="9" t="s">
        <v>22</v>
      </c>
      <c r="B9" s="9" t="s">
        <v>63</v>
      </c>
      <c r="C9" s="9" t="s">
        <v>64</v>
      </c>
      <c r="D9" s="9" t="s">
        <v>25</v>
      </c>
      <c r="E9" s="9" t="s">
        <v>65</v>
      </c>
      <c r="F9" s="9" t="s">
        <v>66</v>
      </c>
      <c r="G9" s="9" t="s">
        <v>67</v>
      </c>
      <c r="H9" s="9" t="s">
        <v>51</v>
      </c>
      <c r="I9" s="9" t="s">
        <v>68</v>
      </c>
      <c r="J9" s="9" t="s">
        <v>69</v>
      </c>
      <c r="K9" s="9" t="s">
        <v>70</v>
      </c>
      <c r="L9" s="9" t="s">
        <v>71</v>
      </c>
      <c r="M9" s="9" t="s">
        <v>34</v>
      </c>
      <c r="N9" s="9" t="s">
        <v>35</v>
      </c>
      <c r="O9" s="9" t="s">
        <v>36</v>
      </c>
      <c r="P9" s="10" t="str">
        <f>HYPERLINK("https://www.airitibooks.com/Detail/Detail?PublicationID=P20160614031", "https://www.airitibooks.com/Detail/Detail?PublicationID=P20160614031")</f>
        <v>https://www.airitibooks.com/Detail/Detail?PublicationID=P20160614031</v>
      </c>
    </row>
    <row r="10" spans="1:16" ht="21" customHeight="1" x14ac:dyDescent="0.25">
      <c r="A10" s="9" t="s">
        <v>22</v>
      </c>
      <c r="B10" s="9" t="s">
        <v>72</v>
      </c>
      <c r="C10" s="9" t="s">
        <v>73</v>
      </c>
      <c r="D10" s="9" t="s">
        <v>25</v>
      </c>
      <c r="E10" s="9" t="s">
        <v>74</v>
      </c>
      <c r="F10" s="9" t="s">
        <v>75</v>
      </c>
      <c r="G10" s="9" t="s">
        <v>76</v>
      </c>
      <c r="H10" s="9" t="s">
        <v>77</v>
      </c>
      <c r="I10" s="9" t="s">
        <v>52</v>
      </c>
      <c r="J10" s="9" t="s">
        <v>78</v>
      </c>
      <c r="K10" s="9" t="s">
        <v>44</v>
      </c>
      <c r="L10" s="9" t="s">
        <v>45</v>
      </c>
      <c r="M10" s="9" t="s">
        <v>34</v>
      </c>
      <c r="N10" s="9" t="s">
        <v>35</v>
      </c>
      <c r="O10" s="9" t="s">
        <v>36</v>
      </c>
      <c r="P10" s="10" t="str">
        <f>HYPERLINK("https://www.airitibooks.com/Detail/Detail?PublicationID=P20160629001", "https://www.airitibooks.com/Detail/Detail?PublicationID=P20160629001")</f>
        <v>https://www.airitibooks.com/Detail/Detail?PublicationID=P20160629001</v>
      </c>
    </row>
    <row r="11" spans="1:16" ht="21" customHeight="1" x14ac:dyDescent="0.25">
      <c r="A11" s="9" t="s">
        <v>22</v>
      </c>
      <c r="B11" s="9" t="s">
        <v>79</v>
      </c>
      <c r="C11" s="9" t="s">
        <v>80</v>
      </c>
      <c r="D11" s="9" t="s">
        <v>25</v>
      </c>
      <c r="E11" s="9" t="s">
        <v>81</v>
      </c>
      <c r="F11" s="9" t="s">
        <v>82</v>
      </c>
      <c r="G11" s="9" t="s">
        <v>83</v>
      </c>
      <c r="H11" s="9" t="s">
        <v>84</v>
      </c>
      <c r="I11" s="9" t="s">
        <v>85</v>
      </c>
      <c r="J11" s="9" t="s">
        <v>86</v>
      </c>
      <c r="K11" s="9" t="s">
        <v>32</v>
      </c>
      <c r="L11" s="9" t="s">
        <v>33</v>
      </c>
      <c r="M11" s="9" t="s">
        <v>34</v>
      </c>
      <c r="N11" s="9" t="s">
        <v>35</v>
      </c>
      <c r="O11" s="9" t="s">
        <v>36</v>
      </c>
      <c r="P11" s="10" t="str">
        <f>HYPERLINK("https://www.airitibooks.com/Detail/Detail?PublicationID=P20160723048", "https://www.airitibooks.com/Detail/Detail?PublicationID=P20160723048")</f>
        <v>https://www.airitibooks.com/Detail/Detail?PublicationID=P20160723048</v>
      </c>
    </row>
    <row r="12" spans="1:16" ht="21" customHeight="1" x14ac:dyDescent="0.25">
      <c r="A12" s="9" t="s">
        <v>22</v>
      </c>
      <c r="B12" s="9" t="s">
        <v>87</v>
      </c>
      <c r="C12" s="9" t="s">
        <v>88</v>
      </c>
      <c r="D12" s="9" t="s">
        <v>25</v>
      </c>
      <c r="E12" s="9" t="s">
        <v>89</v>
      </c>
      <c r="F12" s="9" t="s">
        <v>90</v>
      </c>
      <c r="G12" s="9" t="s">
        <v>91</v>
      </c>
      <c r="H12" s="9" t="s">
        <v>77</v>
      </c>
      <c r="I12" s="9" t="s">
        <v>92</v>
      </c>
      <c r="J12" s="9" t="s">
        <v>93</v>
      </c>
      <c r="K12" s="9" t="s">
        <v>94</v>
      </c>
      <c r="L12" s="9" t="s">
        <v>95</v>
      </c>
      <c r="M12" s="9" t="s">
        <v>34</v>
      </c>
      <c r="N12" s="9" t="s">
        <v>35</v>
      </c>
      <c r="O12" s="9" t="s">
        <v>36</v>
      </c>
      <c r="P12" s="10" t="str">
        <f>HYPERLINK("https://www.airitibooks.com/Detail/Detail?PublicationID=P20161004096", "https://www.airitibooks.com/Detail/Detail?PublicationID=P20161004096")</f>
        <v>https://www.airitibooks.com/Detail/Detail?PublicationID=P20161004096</v>
      </c>
    </row>
    <row r="13" spans="1:16" ht="21" customHeight="1" x14ac:dyDescent="0.25">
      <c r="A13" s="9" t="s">
        <v>22</v>
      </c>
      <c r="B13" s="9" t="s">
        <v>96</v>
      </c>
      <c r="C13" s="9" t="s">
        <v>97</v>
      </c>
      <c r="D13" s="9" t="s">
        <v>25</v>
      </c>
      <c r="E13" s="9" t="s">
        <v>98</v>
      </c>
      <c r="F13" s="9" t="s">
        <v>40</v>
      </c>
      <c r="G13" s="9" t="s">
        <v>99</v>
      </c>
      <c r="H13" s="9" t="s">
        <v>77</v>
      </c>
      <c r="I13" s="9" t="s">
        <v>100</v>
      </c>
      <c r="J13" s="9" t="s">
        <v>101</v>
      </c>
      <c r="K13" s="9" t="s">
        <v>94</v>
      </c>
      <c r="L13" s="9" t="s">
        <v>95</v>
      </c>
      <c r="M13" s="9" t="s">
        <v>34</v>
      </c>
      <c r="N13" s="9" t="s">
        <v>35</v>
      </c>
      <c r="O13" s="9" t="s">
        <v>36</v>
      </c>
      <c r="P13" s="10" t="str">
        <f>HYPERLINK("https://www.airitibooks.com/Detail/Detail?PublicationID=P20161006009", "https://www.airitibooks.com/Detail/Detail?PublicationID=P20161006009")</f>
        <v>https://www.airitibooks.com/Detail/Detail?PublicationID=P20161006009</v>
      </c>
    </row>
    <row r="14" spans="1:16" ht="21" customHeight="1" x14ac:dyDescent="0.25">
      <c r="A14" s="9" t="s">
        <v>22</v>
      </c>
      <c r="B14" s="9" t="s">
        <v>102</v>
      </c>
      <c r="C14" s="9" t="s">
        <v>103</v>
      </c>
      <c r="D14" s="9" t="s">
        <v>25</v>
      </c>
      <c r="E14" s="9" t="s">
        <v>104</v>
      </c>
      <c r="F14" s="9" t="s">
        <v>105</v>
      </c>
      <c r="G14" s="9" t="s">
        <v>106</v>
      </c>
      <c r="H14" s="9" t="s">
        <v>51</v>
      </c>
      <c r="I14" s="9" t="s">
        <v>107</v>
      </c>
      <c r="J14" s="9" t="s">
        <v>108</v>
      </c>
      <c r="K14" s="9" t="s">
        <v>44</v>
      </c>
      <c r="L14" s="9" t="s">
        <v>109</v>
      </c>
      <c r="M14" s="9" t="s">
        <v>110</v>
      </c>
      <c r="N14" s="9" t="s">
        <v>35</v>
      </c>
      <c r="O14" s="9" t="s">
        <v>36</v>
      </c>
      <c r="P14" s="10" t="str">
        <f>HYPERLINK("https://www.airitibooks.com/Detail/Detail?PublicationID=P20170322394", "https://www.airitibooks.com/Detail/Detail?PublicationID=P20170322394")</f>
        <v>https://www.airitibooks.com/Detail/Detail?PublicationID=P20170322394</v>
      </c>
    </row>
    <row r="15" spans="1:16" ht="21" customHeight="1" x14ac:dyDescent="0.25">
      <c r="A15" s="9" t="s">
        <v>22</v>
      </c>
      <c r="B15" s="9" t="s">
        <v>111</v>
      </c>
      <c r="C15" s="9" t="s">
        <v>112</v>
      </c>
      <c r="D15" s="9" t="s">
        <v>25</v>
      </c>
      <c r="E15" s="9" t="s">
        <v>113</v>
      </c>
      <c r="F15" s="9" t="s">
        <v>114</v>
      </c>
      <c r="G15" s="9" t="s">
        <v>115</v>
      </c>
      <c r="H15" s="9" t="s">
        <v>116</v>
      </c>
      <c r="I15" s="9" t="s">
        <v>117</v>
      </c>
      <c r="J15" s="9" t="s">
        <v>118</v>
      </c>
      <c r="K15" s="9" t="s">
        <v>119</v>
      </c>
      <c r="L15" s="9" t="s">
        <v>120</v>
      </c>
      <c r="M15" s="9" t="s">
        <v>34</v>
      </c>
      <c r="N15" s="9" t="s">
        <v>35</v>
      </c>
      <c r="O15" s="9" t="s">
        <v>36</v>
      </c>
      <c r="P15" s="10" t="str">
        <f>HYPERLINK("https://www.airitibooks.com/Detail/Detail?PublicationID=P20170411072", "https://www.airitibooks.com/Detail/Detail?PublicationID=P20170411072")</f>
        <v>https://www.airitibooks.com/Detail/Detail?PublicationID=P20170411072</v>
      </c>
    </row>
    <row r="16" spans="1:16" ht="21" customHeight="1" x14ac:dyDescent="0.25">
      <c r="A16" s="9" t="s">
        <v>22</v>
      </c>
      <c r="B16" s="9" t="s">
        <v>121</v>
      </c>
      <c r="C16" s="9" t="s">
        <v>122</v>
      </c>
      <c r="D16" s="9" t="s">
        <v>25</v>
      </c>
      <c r="E16" s="9" t="s">
        <v>123</v>
      </c>
      <c r="F16" s="9" t="s">
        <v>124</v>
      </c>
      <c r="G16" s="9" t="s">
        <v>125</v>
      </c>
      <c r="H16" s="9" t="s">
        <v>29</v>
      </c>
      <c r="I16" s="9" t="s">
        <v>5</v>
      </c>
      <c r="J16" s="9" t="s">
        <v>126</v>
      </c>
      <c r="K16" s="9" t="s">
        <v>127</v>
      </c>
      <c r="L16" s="9" t="s">
        <v>128</v>
      </c>
      <c r="M16" s="9" t="s">
        <v>34</v>
      </c>
      <c r="N16" s="9" t="s">
        <v>35</v>
      </c>
      <c r="O16" s="9" t="s">
        <v>36</v>
      </c>
      <c r="P16" s="10" t="str">
        <f>HYPERLINK("https://www.airitibooks.com/Detail/Detail?PublicationID=P20170419029", "https://www.airitibooks.com/Detail/Detail?PublicationID=P20170419029")</f>
        <v>https://www.airitibooks.com/Detail/Detail?PublicationID=P20170419029</v>
      </c>
    </row>
    <row r="17" spans="1:16" ht="21" customHeight="1" x14ac:dyDescent="0.25">
      <c r="A17" s="9" t="s">
        <v>22</v>
      </c>
      <c r="B17" s="9" t="s">
        <v>129</v>
      </c>
      <c r="C17" s="9" t="s">
        <v>130</v>
      </c>
      <c r="D17" s="9" t="s">
        <v>25</v>
      </c>
      <c r="E17" s="9" t="s">
        <v>131</v>
      </c>
      <c r="F17" s="9" t="s">
        <v>132</v>
      </c>
      <c r="G17" s="9" t="s">
        <v>133</v>
      </c>
      <c r="H17" s="9" t="s">
        <v>51</v>
      </c>
      <c r="I17" s="9" t="s">
        <v>134</v>
      </c>
      <c r="J17" s="9" t="s">
        <v>135</v>
      </c>
      <c r="K17" s="9" t="s">
        <v>70</v>
      </c>
      <c r="L17" s="9" t="s">
        <v>70</v>
      </c>
      <c r="M17" s="9" t="s">
        <v>34</v>
      </c>
      <c r="N17" s="9" t="s">
        <v>35</v>
      </c>
      <c r="O17" s="9" t="s">
        <v>36</v>
      </c>
      <c r="P17" s="10" t="str">
        <f>HYPERLINK("https://www.airitibooks.com/Detail/Detail?PublicationID=P20170502015", "https://www.airitibooks.com/Detail/Detail?PublicationID=P20170502015")</f>
        <v>https://www.airitibooks.com/Detail/Detail?PublicationID=P20170502015</v>
      </c>
    </row>
    <row r="18" spans="1:16" ht="21" customHeight="1" x14ac:dyDescent="0.25">
      <c r="A18" s="9" t="s">
        <v>22</v>
      </c>
      <c r="B18" s="9" t="s">
        <v>136</v>
      </c>
      <c r="C18" s="9" t="s">
        <v>137</v>
      </c>
      <c r="D18" s="9" t="s">
        <v>25</v>
      </c>
      <c r="E18" s="9" t="s">
        <v>138</v>
      </c>
      <c r="F18" s="9" t="s">
        <v>132</v>
      </c>
      <c r="G18" s="9" t="s">
        <v>139</v>
      </c>
      <c r="H18" s="9" t="s">
        <v>51</v>
      </c>
      <c r="I18" s="9" t="s">
        <v>134</v>
      </c>
      <c r="J18" s="9" t="s">
        <v>140</v>
      </c>
      <c r="K18" s="9" t="s">
        <v>70</v>
      </c>
      <c r="L18" s="9" t="s">
        <v>71</v>
      </c>
      <c r="M18" s="9" t="s">
        <v>34</v>
      </c>
      <c r="N18" s="9" t="s">
        <v>35</v>
      </c>
      <c r="O18" s="9" t="s">
        <v>36</v>
      </c>
      <c r="P18" s="10" t="str">
        <f>HYPERLINK("https://www.airitibooks.com/Detail/Detail?PublicationID=P20170502016", "https://www.airitibooks.com/Detail/Detail?PublicationID=P20170502016")</f>
        <v>https://www.airitibooks.com/Detail/Detail?PublicationID=P20170502016</v>
      </c>
    </row>
    <row r="19" spans="1:16" ht="21" customHeight="1" x14ac:dyDescent="0.25">
      <c r="A19" s="9" t="s">
        <v>22</v>
      </c>
      <c r="B19" s="9" t="s">
        <v>141</v>
      </c>
      <c r="C19" s="9" t="s">
        <v>142</v>
      </c>
      <c r="D19" s="9" t="s">
        <v>25</v>
      </c>
      <c r="E19" s="9" t="s">
        <v>143</v>
      </c>
      <c r="F19" s="9" t="s">
        <v>132</v>
      </c>
      <c r="G19" s="9" t="s">
        <v>144</v>
      </c>
      <c r="H19" s="9" t="s">
        <v>51</v>
      </c>
      <c r="I19" s="9" t="s">
        <v>134</v>
      </c>
      <c r="J19" s="9" t="s">
        <v>145</v>
      </c>
      <c r="K19" s="9" t="s">
        <v>70</v>
      </c>
      <c r="L19" s="9" t="s">
        <v>71</v>
      </c>
      <c r="M19" s="9" t="s">
        <v>34</v>
      </c>
      <c r="N19" s="9" t="s">
        <v>35</v>
      </c>
      <c r="O19" s="9" t="s">
        <v>36</v>
      </c>
      <c r="P19" s="10" t="str">
        <f>HYPERLINK("https://www.airitibooks.com/Detail/Detail?PublicationID=P20170502017", "https://www.airitibooks.com/Detail/Detail?PublicationID=P20170502017")</f>
        <v>https://www.airitibooks.com/Detail/Detail?PublicationID=P20170502017</v>
      </c>
    </row>
    <row r="20" spans="1:16" ht="21" customHeight="1" x14ac:dyDescent="0.25">
      <c r="A20" s="9" t="s">
        <v>22</v>
      </c>
      <c r="B20" s="9" t="s">
        <v>146</v>
      </c>
      <c r="C20" s="9" t="s">
        <v>147</v>
      </c>
      <c r="D20" s="9" t="s">
        <v>25</v>
      </c>
      <c r="E20" s="9" t="s">
        <v>148</v>
      </c>
      <c r="F20" s="9" t="s">
        <v>90</v>
      </c>
      <c r="G20" s="9" t="s">
        <v>149</v>
      </c>
      <c r="H20" s="9" t="s">
        <v>116</v>
      </c>
      <c r="I20" s="9" t="s">
        <v>150</v>
      </c>
      <c r="J20" s="9" t="s">
        <v>43</v>
      </c>
      <c r="K20" s="9" t="s">
        <v>44</v>
      </c>
      <c r="L20" s="9" t="s">
        <v>45</v>
      </c>
      <c r="M20" s="9" t="s">
        <v>34</v>
      </c>
      <c r="N20" s="9" t="s">
        <v>35</v>
      </c>
      <c r="O20" s="9" t="s">
        <v>36</v>
      </c>
      <c r="P20" s="10" t="str">
        <f>HYPERLINK("https://www.airitibooks.com/Detail/Detail?PublicationID=P20170502035", "https://www.airitibooks.com/Detail/Detail?PublicationID=P20170502035")</f>
        <v>https://www.airitibooks.com/Detail/Detail?PublicationID=P20170502035</v>
      </c>
    </row>
    <row r="21" spans="1:16" ht="21" customHeight="1" x14ac:dyDescent="0.25">
      <c r="A21" s="9" t="s">
        <v>22</v>
      </c>
      <c r="B21" s="9" t="s">
        <v>151</v>
      </c>
      <c r="C21" s="9" t="s">
        <v>152</v>
      </c>
      <c r="D21" s="9" t="s">
        <v>153</v>
      </c>
      <c r="E21" s="9" t="s">
        <v>154</v>
      </c>
      <c r="F21" s="9" t="s">
        <v>155</v>
      </c>
      <c r="G21" s="9" t="s">
        <v>25</v>
      </c>
      <c r="H21" s="9" t="s">
        <v>156</v>
      </c>
      <c r="I21" s="9" t="s">
        <v>157</v>
      </c>
      <c r="J21" s="9" t="s">
        <v>158</v>
      </c>
      <c r="K21" s="9" t="s">
        <v>159</v>
      </c>
      <c r="L21" s="9" t="s">
        <v>160</v>
      </c>
      <c r="M21" s="9" t="s">
        <v>34</v>
      </c>
      <c r="N21" s="9" t="s">
        <v>35</v>
      </c>
      <c r="O21" s="9" t="s">
        <v>36</v>
      </c>
      <c r="P21" s="10" t="str">
        <f>HYPERLINK("https://www.airitibooks.com/Detail/Detail?PublicationID=P20170522317", "https://www.airitibooks.com/Detail/Detail?PublicationID=P20170522317")</f>
        <v>https://www.airitibooks.com/Detail/Detail?PublicationID=P20170522317</v>
      </c>
    </row>
    <row r="22" spans="1:16" ht="21" customHeight="1" x14ac:dyDescent="0.25">
      <c r="A22" s="9" t="s">
        <v>22</v>
      </c>
      <c r="B22" s="9" t="s">
        <v>161</v>
      </c>
      <c r="C22" s="9" t="s">
        <v>162</v>
      </c>
      <c r="D22" s="9" t="s">
        <v>25</v>
      </c>
      <c r="E22" s="9" t="s">
        <v>163</v>
      </c>
      <c r="F22" s="9" t="s">
        <v>164</v>
      </c>
      <c r="G22" s="9" t="s">
        <v>25</v>
      </c>
      <c r="H22" s="9" t="s">
        <v>116</v>
      </c>
      <c r="I22" s="9" t="s">
        <v>165</v>
      </c>
      <c r="J22" s="9" t="s">
        <v>166</v>
      </c>
      <c r="K22" s="9" t="s">
        <v>119</v>
      </c>
      <c r="L22" s="9" t="s">
        <v>167</v>
      </c>
      <c r="M22" s="9" t="s">
        <v>34</v>
      </c>
      <c r="N22" s="9" t="s">
        <v>35</v>
      </c>
      <c r="O22" s="9" t="s">
        <v>36</v>
      </c>
      <c r="P22" s="10" t="str">
        <f>HYPERLINK("https://www.airitibooks.com/Detail/Detail?PublicationID=P20170822001", "https://www.airitibooks.com/Detail/Detail?PublicationID=P20170822001")</f>
        <v>https://www.airitibooks.com/Detail/Detail?PublicationID=P20170822001</v>
      </c>
    </row>
    <row r="23" spans="1:16" ht="21" customHeight="1" x14ac:dyDescent="0.25">
      <c r="A23" s="9" t="s">
        <v>22</v>
      </c>
      <c r="B23" s="9" t="s">
        <v>168</v>
      </c>
      <c r="C23" s="9" t="s">
        <v>169</v>
      </c>
      <c r="D23" s="9" t="s">
        <v>25</v>
      </c>
      <c r="E23" s="9" t="s">
        <v>170</v>
      </c>
      <c r="F23" s="9" t="s">
        <v>171</v>
      </c>
      <c r="G23" s="9" t="s">
        <v>172</v>
      </c>
      <c r="H23" s="9" t="s">
        <v>116</v>
      </c>
      <c r="I23" s="9" t="s">
        <v>68</v>
      </c>
      <c r="J23" s="9" t="s">
        <v>173</v>
      </c>
      <c r="K23" s="9" t="s">
        <v>94</v>
      </c>
      <c r="L23" s="9" t="s">
        <v>95</v>
      </c>
      <c r="M23" s="9" t="s">
        <v>34</v>
      </c>
      <c r="N23" s="9" t="s">
        <v>35</v>
      </c>
      <c r="O23" s="9" t="s">
        <v>36</v>
      </c>
      <c r="P23" s="10" t="str">
        <f>HYPERLINK("https://www.airitibooks.com/Detail/Detail?PublicationID=P20170907292", "https://www.airitibooks.com/Detail/Detail?PublicationID=P20170907292")</f>
        <v>https://www.airitibooks.com/Detail/Detail?PublicationID=P20170907292</v>
      </c>
    </row>
    <row r="24" spans="1:16" ht="21" customHeight="1" x14ac:dyDescent="0.25">
      <c r="A24" s="9" t="s">
        <v>22</v>
      </c>
      <c r="B24" s="9" t="s">
        <v>174</v>
      </c>
      <c r="C24" s="9" t="s">
        <v>175</v>
      </c>
      <c r="D24" s="9" t="s">
        <v>25</v>
      </c>
      <c r="E24" s="9" t="s">
        <v>176</v>
      </c>
      <c r="F24" s="9" t="s">
        <v>177</v>
      </c>
      <c r="G24" s="9" t="s">
        <v>178</v>
      </c>
      <c r="H24" s="9" t="s">
        <v>29</v>
      </c>
      <c r="I24" s="9" t="s">
        <v>179</v>
      </c>
      <c r="J24" s="9" t="s">
        <v>180</v>
      </c>
      <c r="K24" s="9" t="s">
        <v>70</v>
      </c>
      <c r="L24" s="9" t="s">
        <v>181</v>
      </c>
      <c r="M24" s="9" t="s">
        <v>34</v>
      </c>
      <c r="N24" s="9" t="s">
        <v>35</v>
      </c>
      <c r="O24" s="9" t="s">
        <v>36</v>
      </c>
      <c r="P24" s="10" t="str">
        <f>HYPERLINK("https://www.airitibooks.com/Detail/Detail?PublicationID=P20170907316", "https://www.airitibooks.com/Detail/Detail?PublicationID=P20170907316")</f>
        <v>https://www.airitibooks.com/Detail/Detail?PublicationID=P20170907316</v>
      </c>
    </row>
    <row r="25" spans="1:16" ht="21" customHeight="1" x14ac:dyDescent="0.25">
      <c r="A25" s="9" t="s">
        <v>22</v>
      </c>
      <c r="B25" s="9" t="s">
        <v>182</v>
      </c>
      <c r="C25" s="9" t="s">
        <v>183</v>
      </c>
      <c r="D25" s="9" t="s">
        <v>25</v>
      </c>
      <c r="E25" s="9" t="s">
        <v>184</v>
      </c>
      <c r="F25" s="9" t="s">
        <v>185</v>
      </c>
      <c r="G25" s="9" t="s">
        <v>185</v>
      </c>
      <c r="H25" s="9" t="s">
        <v>116</v>
      </c>
      <c r="I25" s="9" t="s">
        <v>108</v>
      </c>
      <c r="J25" s="9" t="s">
        <v>186</v>
      </c>
      <c r="K25" s="9" t="s">
        <v>32</v>
      </c>
      <c r="L25" s="9" t="s">
        <v>187</v>
      </c>
      <c r="M25" s="9" t="s">
        <v>34</v>
      </c>
      <c r="N25" s="9" t="s">
        <v>35</v>
      </c>
      <c r="O25" s="9" t="s">
        <v>36</v>
      </c>
      <c r="P25" s="10" t="str">
        <f>HYPERLINK("https://www.airitibooks.com/Detail/Detail?PublicationID=P20170907327", "https://www.airitibooks.com/Detail/Detail?PublicationID=P20170907327")</f>
        <v>https://www.airitibooks.com/Detail/Detail?PublicationID=P20170907327</v>
      </c>
    </row>
    <row r="26" spans="1:16" ht="21" customHeight="1" x14ac:dyDescent="0.25">
      <c r="A26" s="9" t="s">
        <v>22</v>
      </c>
      <c r="B26" s="9" t="s">
        <v>188</v>
      </c>
      <c r="C26" s="9" t="s">
        <v>189</v>
      </c>
      <c r="D26" s="9" t="s">
        <v>25</v>
      </c>
      <c r="E26" s="9" t="s">
        <v>190</v>
      </c>
      <c r="F26" s="9" t="s">
        <v>191</v>
      </c>
      <c r="G26" s="9" t="s">
        <v>192</v>
      </c>
      <c r="H26" s="9" t="s">
        <v>116</v>
      </c>
      <c r="I26" s="9" t="s">
        <v>193</v>
      </c>
      <c r="J26" s="9" t="s">
        <v>194</v>
      </c>
      <c r="K26" s="9" t="s">
        <v>32</v>
      </c>
      <c r="L26" s="9" t="s">
        <v>187</v>
      </c>
      <c r="M26" s="9" t="s">
        <v>34</v>
      </c>
      <c r="N26" s="9" t="s">
        <v>35</v>
      </c>
      <c r="O26" s="9" t="s">
        <v>36</v>
      </c>
      <c r="P26" s="10" t="str">
        <f>HYPERLINK("https://www.airitibooks.com/Detail/Detail?PublicationID=P20170929037", "https://www.airitibooks.com/Detail/Detail?PublicationID=P20170929037")</f>
        <v>https://www.airitibooks.com/Detail/Detail?PublicationID=P20170929037</v>
      </c>
    </row>
    <row r="27" spans="1:16" ht="21" customHeight="1" x14ac:dyDescent="0.25">
      <c r="A27" s="9" t="s">
        <v>22</v>
      </c>
      <c r="B27" s="9" t="s">
        <v>195</v>
      </c>
      <c r="C27" s="9" t="s">
        <v>196</v>
      </c>
      <c r="D27" s="9" t="s">
        <v>25</v>
      </c>
      <c r="E27" s="9" t="s">
        <v>197</v>
      </c>
      <c r="F27" s="9" t="s">
        <v>191</v>
      </c>
      <c r="G27" s="9" t="s">
        <v>25</v>
      </c>
      <c r="H27" s="9" t="s">
        <v>77</v>
      </c>
      <c r="I27" s="9" t="s">
        <v>193</v>
      </c>
      <c r="J27" s="9" t="s">
        <v>198</v>
      </c>
      <c r="K27" s="9" t="s">
        <v>32</v>
      </c>
      <c r="L27" s="9" t="s">
        <v>187</v>
      </c>
      <c r="M27" s="9" t="s">
        <v>34</v>
      </c>
      <c r="N27" s="9" t="s">
        <v>35</v>
      </c>
      <c r="O27" s="9" t="s">
        <v>36</v>
      </c>
      <c r="P27" s="10" t="str">
        <f>HYPERLINK("https://www.airitibooks.com/Detail/Detail?PublicationID=P20170929040", "https://www.airitibooks.com/Detail/Detail?PublicationID=P20170929040")</f>
        <v>https://www.airitibooks.com/Detail/Detail?PublicationID=P20170929040</v>
      </c>
    </row>
    <row r="28" spans="1:16" ht="21" customHeight="1" x14ac:dyDescent="0.25">
      <c r="A28" s="9" t="s">
        <v>22</v>
      </c>
      <c r="B28" s="9" t="s">
        <v>199</v>
      </c>
      <c r="C28" s="9" t="s">
        <v>200</v>
      </c>
      <c r="D28" s="9" t="s">
        <v>25</v>
      </c>
      <c r="E28" s="9" t="s">
        <v>201</v>
      </c>
      <c r="F28" s="9" t="s">
        <v>202</v>
      </c>
      <c r="G28" s="9" t="s">
        <v>203</v>
      </c>
      <c r="H28" s="9" t="s">
        <v>51</v>
      </c>
      <c r="I28" s="9" t="s">
        <v>204</v>
      </c>
      <c r="J28" s="9" t="s">
        <v>205</v>
      </c>
      <c r="K28" s="9" t="s">
        <v>119</v>
      </c>
      <c r="L28" s="9" t="s">
        <v>120</v>
      </c>
      <c r="M28" s="9" t="s">
        <v>34</v>
      </c>
      <c r="N28" s="9" t="s">
        <v>35</v>
      </c>
      <c r="O28" s="9" t="s">
        <v>36</v>
      </c>
      <c r="P28" s="10" t="str">
        <f>HYPERLINK("https://www.airitibooks.com/Detail/Detail?PublicationID=P20170929072", "https://www.airitibooks.com/Detail/Detail?PublicationID=P20170929072")</f>
        <v>https://www.airitibooks.com/Detail/Detail?PublicationID=P20170929072</v>
      </c>
    </row>
    <row r="29" spans="1:16" ht="21" customHeight="1" x14ac:dyDescent="0.25">
      <c r="A29" s="9" t="s">
        <v>22</v>
      </c>
      <c r="B29" s="9" t="s">
        <v>206</v>
      </c>
      <c r="C29" s="9" t="s">
        <v>207</v>
      </c>
      <c r="D29" s="9" t="s">
        <v>25</v>
      </c>
      <c r="E29" s="9" t="s">
        <v>208</v>
      </c>
      <c r="F29" s="9" t="s">
        <v>209</v>
      </c>
      <c r="G29" s="9" t="s">
        <v>25</v>
      </c>
      <c r="H29" s="9" t="s">
        <v>77</v>
      </c>
      <c r="I29" s="9" t="s">
        <v>210</v>
      </c>
      <c r="J29" s="9" t="s">
        <v>211</v>
      </c>
      <c r="K29" s="9" t="s">
        <v>32</v>
      </c>
      <c r="L29" s="9" t="s">
        <v>212</v>
      </c>
      <c r="M29" s="9" t="s">
        <v>34</v>
      </c>
      <c r="N29" s="9" t="s">
        <v>35</v>
      </c>
      <c r="O29" s="9" t="s">
        <v>36</v>
      </c>
      <c r="P29" s="10" t="str">
        <f>HYPERLINK("https://www.airitibooks.com/Detail/Detail?PublicationID=P20170929136", "https://www.airitibooks.com/Detail/Detail?PublicationID=P20170929136")</f>
        <v>https://www.airitibooks.com/Detail/Detail?PublicationID=P20170929136</v>
      </c>
    </row>
    <row r="30" spans="1:16" ht="21" customHeight="1" x14ac:dyDescent="0.25">
      <c r="A30" s="9" t="s">
        <v>22</v>
      </c>
      <c r="B30" s="9" t="s">
        <v>213</v>
      </c>
      <c r="C30" s="9" t="s">
        <v>214</v>
      </c>
      <c r="D30" s="9" t="s">
        <v>25</v>
      </c>
      <c r="E30" s="9" t="s">
        <v>215</v>
      </c>
      <c r="F30" s="9" t="s">
        <v>209</v>
      </c>
      <c r="G30" s="9" t="s">
        <v>216</v>
      </c>
      <c r="H30" s="9" t="s">
        <v>77</v>
      </c>
      <c r="I30" s="9" t="s">
        <v>5</v>
      </c>
      <c r="J30" s="9" t="s">
        <v>217</v>
      </c>
      <c r="K30" s="9" t="s">
        <v>44</v>
      </c>
      <c r="L30" s="9" t="s">
        <v>218</v>
      </c>
      <c r="M30" s="9" t="s">
        <v>34</v>
      </c>
      <c r="N30" s="9" t="s">
        <v>35</v>
      </c>
      <c r="O30" s="9" t="s">
        <v>36</v>
      </c>
      <c r="P30" s="10" t="str">
        <f>HYPERLINK("https://www.airitibooks.com/Detail/Detail?PublicationID=P20170929141", "https://www.airitibooks.com/Detail/Detail?PublicationID=P20170929141")</f>
        <v>https://www.airitibooks.com/Detail/Detail?PublicationID=P20170929141</v>
      </c>
    </row>
    <row r="31" spans="1:16" ht="21" customHeight="1" x14ac:dyDescent="0.25">
      <c r="A31" s="9" t="s">
        <v>22</v>
      </c>
      <c r="B31" s="9" t="s">
        <v>219</v>
      </c>
      <c r="C31" s="9" t="s">
        <v>220</v>
      </c>
      <c r="D31" s="9" t="s">
        <v>25</v>
      </c>
      <c r="E31" s="9" t="s">
        <v>221</v>
      </c>
      <c r="F31" s="9" t="s">
        <v>209</v>
      </c>
      <c r="G31" s="9" t="s">
        <v>25</v>
      </c>
      <c r="H31" s="9" t="s">
        <v>116</v>
      </c>
      <c r="I31" s="9" t="s">
        <v>92</v>
      </c>
      <c r="J31" s="9" t="s">
        <v>222</v>
      </c>
      <c r="K31" s="9" t="s">
        <v>44</v>
      </c>
      <c r="L31" s="9" t="s">
        <v>223</v>
      </c>
      <c r="M31" s="9" t="s">
        <v>34</v>
      </c>
      <c r="N31" s="9" t="s">
        <v>35</v>
      </c>
      <c r="O31" s="9" t="s">
        <v>36</v>
      </c>
      <c r="P31" s="10" t="str">
        <f>HYPERLINK("https://www.airitibooks.com/Detail/Detail?PublicationID=P20170929143", "https://www.airitibooks.com/Detail/Detail?PublicationID=P20170929143")</f>
        <v>https://www.airitibooks.com/Detail/Detail?PublicationID=P20170929143</v>
      </c>
    </row>
    <row r="32" spans="1:16" ht="21" customHeight="1" x14ac:dyDescent="0.25">
      <c r="A32" s="9" t="s">
        <v>22</v>
      </c>
      <c r="B32" s="9" t="s">
        <v>224</v>
      </c>
      <c r="C32" s="9" t="s">
        <v>225</v>
      </c>
      <c r="D32" s="9" t="s">
        <v>25</v>
      </c>
      <c r="E32" s="9" t="s">
        <v>226</v>
      </c>
      <c r="F32" s="9" t="s">
        <v>227</v>
      </c>
      <c r="G32" s="9" t="s">
        <v>228</v>
      </c>
      <c r="H32" s="9" t="s">
        <v>77</v>
      </c>
      <c r="I32" s="9" t="s">
        <v>229</v>
      </c>
      <c r="J32" s="9" t="s">
        <v>230</v>
      </c>
      <c r="K32" s="9" t="s">
        <v>231</v>
      </c>
      <c r="L32" s="9" t="s">
        <v>232</v>
      </c>
      <c r="M32" s="9" t="s">
        <v>34</v>
      </c>
      <c r="N32" s="9" t="s">
        <v>35</v>
      </c>
      <c r="O32" s="9" t="s">
        <v>36</v>
      </c>
      <c r="P32" s="10" t="str">
        <f>HYPERLINK("https://www.airitibooks.com/Detail/Detail?PublicationID=P20170929328", "https://www.airitibooks.com/Detail/Detail?PublicationID=P20170929328")</f>
        <v>https://www.airitibooks.com/Detail/Detail?PublicationID=P20170929328</v>
      </c>
    </row>
    <row r="33" spans="1:16" ht="21" customHeight="1" x14ac:dyDescent="0.25">
      <c r="A33" s="9" t="s">
        <v>22</v>
      </c>
      <c r="B33" s="9" t="s">
        <v>233</v>
      </c>
      <c r="C33" s="9" t="s">
        <v>234</v>
      </c>
      <c r="D33" s="9" t="s">
        <v>25</v>
      </c>
      <c r="E33" s="9" t="s">
        <v>235</v>
      </c>
      <c r="F33" s="9" t="s">
        <v>209</v>
      </c>
      <c r="G33" s="9" t="s">
        <v>236</v>
      </c>
      <c r="H33" s="9" t="s">
        <v>77</v>
      </c>
      <c r="I33" s="9" t="s">
        <v>237</v>
      </c>
      <c r="J33" s="9" t="s">
        <v>238</v>
      </c>
      <c r="K33" s="9" t="s">
        <v>44</v>
      </c>
      <c r="L33" s="9" t="s">
        <v>239</v>
      </c>
      <c r="M33" s="9" t="s">
        <v>34</v>
      </c>
      <c r="N33" s="9" t="s">
        <v>35</v>
      </c>
      <c r="O33" s="9" t="s">
        <v>36</v>
      </c>
      <c r="P33" s="10" t="str">
        <f>HYPERLINK("https://www.airitibooks.com/Detail/Detail?PublicationID=P20170929406", "https://www.airitibooks.com/Detail/Detail?PublicationID=P20170929406")</f>
        <v>https://www.airitibooks.com/Detail/Detail?PublicationID=P20170929406</v>
      </c>
    </row>
    <row r="34" spans="1:16" ht="21" customHeight="1" x14ac:dyDescent="0.25">
      <c r="A34" s="9" t="s">
        <v>22</v>
      </c>
      <c r="B34" s="9" t="s">
        <v>240</v>
      </c>
      <c r="C34" s="9" t="s">
        <v>241</v>
      </c>
      <c r="D34" s="9" t="s">
        <v>25</v>
      </c>
      <c r="E34" s="9" t="s">
        <v>242</v>
      </c>
      <c r="F34" s="9" t="s">
        <v>209</v>
      </c>
      <c r="G34" s="9" t="s">
        <v>236</v>
      </c>
      <c r="H34" s="9" t="s">
        <v>77</v>
      </c>
      <c r="I34" s="9" t="s">
        <v>237</v>
      </c>
      <c r="J34" s="9" t="s">
        <v>238</v>
      </c>
      <c r="K34" s="9" t="s">
        <v>44</v>
      </c>
      <c r="L34" s="9" t="s">
        <v>239</v>
      </c>
      <c r="M34" s="9" t="s">
        <v>34</v>
      </c>
      <c r="N34" s="9" t="s">
        <v>35</v>
      </c>
      <c r="O34" s="9" t="s">
        <v>36</v>
      </c>
      <c r="P34" s="10" t="str">
        <f>HYPERLINK("https://www.airitibooks.com/Detail/Detail?PublicationID=P20170929407", "https://www.airitibooks.com/Detail/Detail?PublicationID=P20170929407")</f>
        <v>https://www.airitibooks.com/Detail/Detail?PublicationID=P20170929407</v>
      </c>
    </row>
    <row r="35" spans="1:16" ht="21" customHeight="1" x14ac:dyDescent="0.25">
      <c r="A35" s="9" t="s">
        <v>22</v>
      </c>
      <c r="B35" s="9" t="s">
        <v>243</v>
      </c>
      <c r="C35" s="9" t="s">
        <v>244</v>
      </c>
      <c r="D35" s="9" t="s">
        <v>25</v>
      </c>
      <c r="E35" s="9" t="s">
        <v>245</v>
      </c>
      <c r="F35" s="9" t="s">
        <v>246</v>
      </c>
      <c r="G35" s="9" t="s">
        <v>25</v>
      </c>
      <c r="H35" s="9" t="s">
        <v>116</v>
      </c>
      <c r="I35" s="9" t="s">
        <v>150</v>
      </c>
      <c r="J35" s="9" t="s">
        <v>247</v>
      </c>
      <c r="K35" s="9" t="s">
        <v>32</v>
      </c>
      <c r="L35" s="9" t="s">
        <v>187</v>
      </c>
      <c r="M35" s="9" t="s">
        <v>34</v>
      </c>
      <c r="N35" s="9" t="s">
        <v>35</v>
      </c>
      <c r="O35" s="9" t="s">
        <v>36</v>
      </c>
      <c r="P35" s="10" t="str">
        <f>HYPERLINK("https://www.airitibooks.com/Detail/Detail?PublicationID=P20171103089", "https://www.airitibooks.com/Detail/Detail?PublicationID=P20171103089")</f>
        <v>https://www.airitibooks.com/Detail/Detail?PublicationID=P20171103089</v>
      </c>
    </row>
    <row r="36" spans="1:16" ht="21" customHeight="1" x14ac:dyDescent="0.25">
      <c r="A36" s="9" t="s">
        <v>22</v>
      </c>
      <c r="B36" s="9" t="s">
        <v>248</v>
      </c>
      <c r="C36" s="9" t="s">
        <v>249</v>
      </c>
      <c r="D36" s="9" t="s">
        <v>25</v>
      </c>
      <c r="E36" s="9" t="s">
        <v>250</v>
      </c>
      <c r="F36" s="9" t="s">
        <v>246</v>
      </c>
      <c r="G36" s="9" t="s">
        <v>25</v>
      </c>
      <c r="H36" s="9" t="s">
        <v>116</v>
      </c>
      <c r="I36" s="9" t="s">
        <v>150</v>
      </c>
      <c r="J36" s="9" t="s">
        <v>247</v>
      </c>
      <c r="K36" s="9" t="s">
        <v>32</v>
      </c>
      <c r="L36" s="9" t="s">
        <v>187</v>
      </c>
      <c r="M36" s="9" t="s">
        <v>34</v>
      </c>
      <c r="N36" s="9" t="s">
        <v>35</v>
      </c>
      <c r="O36" s="9" t="s">
        <v>36</v>
      </c>
      <c r="P36" s="10" t="str">
        <f>HYPERLINK("https://www.airitibooks.com/Detail/Detail?PublicationID=P20171103090", "https://www.airitibooks.com/Detail/Detail?PublicationID=P20171103090")</f>
        <v>https://www.airitibooks.com/Detail/Detail?PublicationID=P20171103090</v>
      </c>
    </row>
    <row r="37" spans="1:16" ht="21" customHeight="1" x14ac:dyDescent="0.25">
      <c r="A37" s="9" t="s">
        <v>22</v>
      </c>
      <c r="B37" s="9" t="s">
        <v>251</v>
      </c>
      <c r="C37" s="9" t="s">
        <v>252</v>
      </c>
      <c r="D37" s="9" t="s">
        <v>25</v>
      </c>
      <c r="E37" s="9" t="s">
        <v>253</v>
      </c>
      <c r="F37" s="9" t="s">
        <v>254</v>
      </c>
      <c r="G37" s="9" t="s">
        <v>255</v>
      </c>
      <c r="H37" s="9" t="s">
        <v>116</v>
      </c>
      <c r="I37" s="9" t="s">
        <v>68</v>
      </c>
      <c r="J37" s="9" t="s">
        <v>256</v>
      </c>
      <c r="K37" s="9" t="s">
        <v>61</v>
      </c>
      <c r="L37" s="9" t="s">
        <v>62</v>
      </c>
      <c r="M37" s="9" t="s">
        <v>257</v>
      </c>
      <c r="N37" s="9" t="s">
        <v>35</v>
      </c>
      <c r="O37" s="9" t="s">
        <v>36</v>
      </c>
      <c r="P37" s="10" t="str">
        <f>HYPERLINK("https://www.airitibooks.com/Detail/Detail?PublicationID=P20171103107", "https://www.airitibooks.com/Detail/Detail?PublicationID=P20171103107")</f>
        <v>https://www.airitibooks.com/Detail/Detail?PublicationID=P20171103107</v>
      </c>
    </row>
    <row r="38" spans="1:16" ht="21" customHeight="1" x14ac:dyDescent="0.25">
      <c r="A38" s="9" t="s">
        <v>22</v>
      </c>
      <c r="B38" s="9" t="s">
        <v>258</v>
      </c>
      <c r="C38" s="9" t="s">
        <v>259</v>
      </c>
      <c r="D38" s="9" t="s">
        <v>25</v>
      </c>
      <c r="E38" s="9" t="s">
        <v>260</v>
      </c>
      <c r="F38" s="9" t="s">
        <v>254</v>
      </c>
      <c r="G38" s="9" t="s">
        <v>261</v>
      </c>
      <c r="H38" s="9" t="s">
        <v>116</v>
      </c>
      <c r="I38" s="9" t="s">
        <v>68</v>
      </c>
      <c r="J38" s="9" t="s">
        <v>262</v>
      </c>
      <c r="K38" s="9" t="s">
        <v>94</v>
      </c>
      <c r="L38" s="9" t="s">
        <v>263</v>
      </c>
      <c r="M38" s="9" t="s">
        <v>257</v>
      </c>
      <c r="N38" s="9" t="s">
        <v>35</v>
      </c>
      <c r="O38" s="9" t="s">
        <v>36</v>
      </c>
      <c r="P38" s="10" t="str">
        <f>HYPERLINK("https://www.airitibooks.com/Detail/Detail?PublicationID=P20171103108", "https://www.airitibooks.com/Detail/Detail?PublicationID=P20171103108")</f>
        <v>https://www.airitibooks.com/Detail/Detail?PublicationID=P20171103108</v>
      </c>
    </row>
    <row r="39" spans="1:16" ht="21" customHeight="1" x14ac:dyDescent="0.25">
      <c r="A39" s="9" t="s">
        <v>22</v>
      </c>
      <c r="B39" s="9" t="s">
        <v>264</v>
      </c>
      <c r="C39" s="9" t="s">
        <v>265</v>
      </c>
      <c r="D39" s="9" t="s">
        <v>25</v>
      </c>
      <c r="E39" s="9" t="s">
        <v>266</v>
      </c>
      <c r="F39" s="9" t="s">
        <v>254</v>
      </c>
      <c r="G39" s="9" t="s">
        <v>25</v>
      </c>
      <c r="H39" s="9" t="s">
        <v>116</v>
      </c>
      <c r="I39" s="9" t="s">
        <v>68</v>
      </c>
      <c r="J39" s="9" t="s">
        <v>262</v>
      </c>
      <c r="K39" s="9" t="s">
        <v>94</v>
      </c>
      <c r="L39" s="9" t="s">
        <v>263</v>
      </c>
      <c r="M39" s="9" t="s">
        <v>257</v>
      </c>
      <c r="N39" s="9" t="s">
        <v>35</v>
      </c>
      <c r="O39" s="9" t="s">
        <v>36</v>
      </c>
      <c r="P39" s="10" t="str">
        <f>HYPERLINK("https://www.airitibooks.com/Detail/Detail?PublicationID=P20171103116", "https://www.airitibooks.com/Detail/Detail?PublicationID=P20171103116")</f>
        <v>https://www.airitibooks.com/Detail/Detail?PublicationID=P20171103116</v>
      </c>
    </row>
    <row r="40" spans="1:16" ht="21" customHeight="1" x14ac:dyDescent="0.25">
      <c r="A40" s="9" t="s">
        <v>22</v>
      </c>
      <c r="B40" s="9" t="s">
        <v>267</v>
      </c>
      <c r="C40" s="9" t="s">
        <v>268</v>
      </c>
      <c r="D40" s="9" t="s">
        <v>25</v>
      </c>
      <c r="E40" s="9" t="s">
        <v>269</v>
      </c>
      <c r="F40" s="9" t="s">
        <v>254</v>
      </c>
      <c r="G40" s="9" t="s">
        <v>270</v>
      </c>
      <c r="H40" s="9" t="s">
        <v>116</v>
      </c>
      <c r="I40" s="9" t="s">
        <v>68</v>
      </c>
      <c r="J40" s="9" t="s">
        <v>271</v>
      </c>
      <c r="K40" s="9" t="s">
        <v>231</v>
      </c>
      <c r="L40" s="9" t="s">
        <v>272</v>
      </c>
      <c r="M40" s="9" t="s">
        <v>257</v>
      </c>
      <c r="N40" s="9" t="s">
        <v>35</v>
      </c>
      <c r="O40" s="9" t="s">
        <v>36</v>
      </c>
      <c r="P40" s="10" t="str">
        <f>HYPERLINK("https://www.airitibooks.com/Detail/Detail?PublicationID=P20171103117", "https://www.airitibooks.com/Detail/Detail?PublicationID=P20171103117")</f>
        <v>https://www.airitibooks.com/Detail/Detail?PublicationID=P20171103117</v>
      </c>
    </row>
    <row r="41" spans="1:16" ht="21" customHeight="1" x14ac:dyDescent="0.25">
      <c r="A41" s="9" t="s">
        <v>22</v>
      </c>
      <c r="B41" s="9" t="s">
        <v>273</v>
      </c>
      <c r="C41" s="9" t="s">
        <v>274</v>
      </c>
      <c r="D41" s="9" t="s">
        <v>25</v>
      </c>
      <c r="E41" s="9" t="s">
        <v>275</v>
      </c>
      <c r="F41" s="9" t="s">
        <v>254</v>
      </c>
      <c r="G41" s="9" t="s">
        <v>276</v>
      </c>
      <c r="H41" s="9" t="s">
        <v>116</v>
      </c>
      <c r="I41" s="9" t="s">
        <v>68</v>
      </c>
      <c r="J41" s="9" t="s">
        <v>262</v>
      </c>
      <c r="K41" s="9" t="s">
        <v>94</v>
      </c>
      <c r="L41" s="9" t="s">
        <v>263</v>
      </c>
      <c r="M41" s="9" t="s">
        <v>257</v>
      </c>
      <c r="N41" s="9" t="s">
        <v>35</v>
      </c>
      <c r="O41" s="9" t="s">
        <v>36</v>
      </c>
      <c r="P41" s="10" t="str">
        <f>HYPERLINK("https://www.airitibooks.com/Detail/Detail?PublicationID=P20171103118", "https://www.airitibooks.com/Detail/Detail?PublicationID=P20171103118")</f>
        <v>https://www.airitibooks.com/Detail/Detail?PublicationID=P20171103118</v>
      </c>
    </row>
    <row r="42" spans="1:16" ht="21" customHeight="1" x14ac:dyDescent="0.25">
      <c r="A42" s="9" t="s">
        <v>22</v>
      </c>
      <c r="B42" s="9" t="s">
        <v>277</v>
      </c>
      <c r="C42" s="9" t="s">
        <v>278</v>
      </c>
      <c r="D42" s="9" t="s">
        <v>25</v>
      </c>
      <c r="E42" s="9" t="s">
        <v>279</v>
      </c>
      <c r="F42" s="9" t="s">
        <v>246</v>
      </c>
      <c r="G42" s="9" t="s">
        <v>280</v>
      </c>
      <c r="H42" s="9" t="s">
        <v>116</v>
      </c>
      <c r="I42" s="9" t="s">
        <v>68</v>
      </c>
      <c r="J42" s="9" t="s">
        <v>262</v>
      </c>
      <c r="K42" s="9" t="s">
        <v>94</v>
      </c>
      <c r="L42" s="9" t="s">
        <v>263</v>
      </c>
      <c r="M42" s="9" t="s">
        <v>34</v>
      </c>
      <c r="N42" s="9" t="s">
        <v>35</v>
      </c>
      <c r="O42" s="9" t="s">
        <v>36</v>
      </c>
      <c r="P42" s="10" t="str">
        <f>HYPERLINK("https://www.airitibooks.com/Detail/Detail?PublicationID=P20171103121", "https://www.airitibooks.com/Detail/Detail?PublicationID=P20171103121")</f>
        <v>https://www.airitibooks.com/Detail/Detail?PublicationID=P20171103121</v>
      </c>
    </row>
    <row r="43" spans="1:16" ht="21" customHeight="1" x14ac:dyDescent="0.25">
      <c r="A43" s="9" t="s">
        <v>22</v>
      </c>
      <c r="B43" s="9" t="s">
        <v>281</v>
      </c>
      <c r="C43" s="9" t="s">
        <v>282</v>
      </c>
      <c r="D43" s="9" t="s">
        <v>25</v>
      </c>
      <c r="E43" s="9" t="s">
        <v>283</v>
      </c>
      <c r="F43" s="9" t="s">
        <v>254</v>
      </c>
      <c r="G43" s="9" t="s">
        <v>284</v>
      </c>
      <c r="H43" s="9" t="s">
        <v>116</v>
      </c>
      <c r="I43" s="9" t="s">
        <v>150</v>
      </c>
      <c r="J43" s="9" t="s">
        <v>262</v>
      </c>
      <c r="K43" s="9" t="s">
        <v>94</v>
      </c>
      <c r="L43" s="9" t="s">
        <v>263</v>
      </c>
      <c r="M43" s="9" t="s">
        <v>257</v>
      </c>
      <c r="N43" s="9" t="s">
        <v>35</v>
      </c>
      <c r="O43" s="9" t="s">
        <v>36</v>
      </c>
      <c r="P43" s="10" t="str">
        <f>HYPERLINK("https://www.airitibooks.com/Detail/Detail?PublicationID=P20171103129", "https://www.airitibooks.com/Detail/Detail?PublicationID=P20171103129")</f>
        <v>https://www.airitibooks.com/Detail/Detail?PublicationID=P20171103129</v>
      </c>
    </row>
    <row r="44" spans="1:16" ht="21" customHeight="1" x14ac:dyDescent="0.25">
      <c r="A44" s="9" t="s">
        <v>22</v>
      </c>
      <c r="B44" s="9" t="s">
        <v>285</v>
      </c>
      <c r="C44" s="9" t="s">
        <v>286</v>
      </c>
      <c r="D44" s="9" t="s">
        <v>25</v>
      </c>
      <c r="E44" s="9" t="s">
        <v>287</v>
      </c>
      <c r="F44" s="9" t="s">
        <v>246</v>
      </c>
      <c r="G44" s="9" t="s">
        <v>288</v>
      </c>
      <c r="H44" s="9" t="s">
        <v>116</v>
      </c>
      <c r="I44" s="9" t="s">
        <v>68</v>
      </c>
      <c r="J44" s="9" t="s">
        <v>262</v>
      </c>
      <c r="K44" s="9" t="s">
        <v>94</v>
      </c>
      <c r="L44" s="9" t="s">
        <v>263</v>
      </c>
      <c r="M44" s="9" t="s">
        <v>34</v>
      </c>
      <c r="N44" s="9" t="s">
        <v>35</v>
      </c>
      <c r="O44" s="9" t="s">
        <v>36</v>
      </c>
      <c r="P44" s="10" t="str">
        <f>HYPERLINK("https://www.airitibooks.com/Detail/Detail?PublicationID=P20171103130", "https://www.airitibooks.com/Detail/Detail?PublicationID=P20171103130")</f>
        <v>https://www.airitibooks.com/Detail/Detail?PublicationID=P20171103130</v>
      </c>
    </row>
    <row r="45" spans="1:16" ht="21" customHeight="1" x14ac:dyDescent="0.25">
      <c r="A45" s="9" t="s">
        <v>22</v>
      </c>
      <c r="B45" s="9" t="s">
        <v>289</v>
      </c>
      <c r="C45" s="9" t="s">
        <v>290</v>
      </c>
      <c r="D45" s="9" t="s">
        <v>25</v>
      </c>
      <c r="E45" s="9" t="s">
        <v>291</v>
      </c>
      <c r="F45" s="9" t="s">
        <v>246</v>
      </c>
      <c r="G45" s="9" t="s">
        <v>292</v>
      </c>
      <c r="H45" s="9" t="s">
        <v>116</v>
      </c>
      <c r="I45" s="9" t="s">
        <v>293</v>
      </c>
      <c r="J45" s="9" t="s">
        <v>294</v>
      </c>
      <c r="K45" s="9" t="s">
        <v>94</v>
      </c>
      <c r="L45" s="9" t="s">
        <v>95</v>
      </c>
      <c r="M45" s="9" t="s">
        <v>34</v>
      </c>
      <c r="N45" s="9" t="s">
        <v>35</v>
      </c>
      <c r="O45" s="9" t="s">
        <v>36</v>
      </c>
      <c r="P45" s="10" t="str">
        <f>HYPERLINK("https://www.airitibooks.com/Detail/Detail?PublicationID=P20171103249", "https://www.airitibooks.com/Detail/Detail?PublicationID=P20171103249")</f>
        <v>https://www.airitibooks.com/Detail/Detail?PublicationID=P20171103249</v>
      </c>
    </row>
    <row r="46" spans="1:16" ht="21" customHeight="1" x14ac:dyDescent="0.25">
      <c r="A46" s="9" t="s">
        <v>22</v>
      </c>
      <c r="B46" s="9" t="s">
        <v>295</v>
      </c>
      <c r="C46" s="9" t="s">
        <v>296</v>
      </c>
      <c r="D46" s="9" t="s">
        <v>25</v>
      </c>
      <c r="E46" s="9" t="s">
        <v>297</v>
      </c>
      <c r="F46" s="9" t="s">
        <v>298</v>
      </c>
      <c r="G46" s="9" t="s">
        <v>299</v>
      </c>
      <c r="H46" s="9" t="s">
        <v>116</v>
      </c>
      <c r="I46" s="9" t="s">
        <v>300</v>
      </c>
      <c r="J46" s="9" t="s">
        <v>301</v>
      </c>
      <c r="K46" s="9" t="s">
        <v>61</v>
      </c>
      <c r="L46" s="9" t="s">
        <v>62</v>
      </c>
      <c r="M46" s="9" t="s">
        <v>34</v>
      </c>
      <c r="N46" s="9" t="s">
        <v>35</v>
      </c>
      <c r="O46" s="9" t="s">
        <v>36</v>
      </c>
      <c r="P46" s="10" t="str">
        <f>HYPERLINK("https://www.airitibooks.com/Detail/Detail?PublicationID=P20171118176", "https://www.airitibooks.com/Detail/Detail?PublicationID=P20171118176")</f>
        <v>https://www.airitibooks.com/Detail/Detail?PublicationID=P20171118176</v>
      </c>
    </row>
    <row r="47" spans="1:16" ht="21" customHeight="1" x14ac:dyDescent="0.25">
      <c r="A47" s="9" t="s">
        <v>22</v>
      </c>
      <c r="B47" s="9" t="s">
        <v>302</v>
      </c>
      <c r="C47" s="9" t="s">
        <v>303</v>
      </c>
      <c r="D47" s="9" t="s">
        <v>25</v>
      </c>
      <c r="E47" s="9" t="s">
        <v>304</v>
      </c>
      <c r="F47" s="9" t="s">
        <v>305</v>
      </c>
      <c r="G47" s="9" t="s">
        <v>306</v>
      </c>
      <c r="H47" s="9" t="s">
        <v>51</v>
      </c>
      <c r="I47" s="9" t="s">
        <v>307</v>
      </c>
      <c r="J47" s="9" t="s">
        <v>308</v>
      </c>
      <c r="K47" s="9" t="s">
        <v>61</v>
      </c>
      <c r="L47" s="9" t="s">
        <v>309</v>
      </c>
      <c r="M47" s="9" t="s">
        <v>34</v>
      </c>
      <c r="N47" s="9" t="s">
        <v>35</v>
      </c>
      <c r="O47" s="9" t="s">
        <v>310</v>
      </c>
      <c r="P47" s="10" t="str">
        <f>HYPERLINK("https://www.airitibooks.com/Detail/Detail?PublicationID=P20171118408", "https://www.airitibooks.com/Detail/Detail?PublicationID=P20171118408")</f>
        <v>https://www.airitibooks.com/Detail/Detail?PublicationID=P20171118408</v>
      </c>
    </row>
    <row r="48" spans="1:16" ht="21" customHeight="1" x14ac:dyDescent="0.25">
      <c r="A48" s="9" t="s">
        <v>22</v>
      </c>
      <c r="B48" s="9" t="s">
        <v>311</v>
      </c>
      <c r="C48" s="9" t="s">
        <v>312</v>
      </c>
      <c r="D48" s="9" t="s">
        <v>25</v>
      </c>
      <c r="E48" s="9" t="s">
        <v>313</v>
      </c>
      <c r="F48" s="9" t="s">
        <v>40</v>
      </c>
      <c r="G48" s="9" t="s">
        <v>314</v>
      </c>
      <c r="H48" s="9" t="s">
        <v>84</v>
      </c>
      <c r="I48" s="9" t="s">
        <v>68</v>
      </c>
      <c r="J48" s="9" t="s">
        <v>315</v>
      </c>
      <c r="K48" s="9" t="s">
        <v>94</v>
      </c>
      <c r="L48" s="9" t="s">
        <v>316</v>
      </c>
      <c r="M48" s="9" t="s">
        <v>34</v>
      </c>
      <c r="N48" s="9" t="s">
        <v>35</v>
      </c>
      <c r="O48" s="9" t="s">
        <v>36</v>
      </c>
      <c r="P48" s="10" t="str">
        <f>HYPERLINK("https://www.airitibooks.com/Detail/Detail?PublicationID=P20171129009", "https://www.airitibooks.com/Detail/Detail?PublicationID=P20171129009")</f>
        <v>https://www.airitibooks.com/Detail/Detail?PublicationID=P20171129009</v>
      </c>
    </row>
    <row r="49" spans="1:16" ht="21" customHeight="1" x14ac:dyDescent="0.25">
      <c r="A49" s="9" t="s">
        <v>22</v>
      </c>
      <c r="B49" s="9" t="s">
        <v>317</v>
      </c>
      <c r="C49" s="9" t="s">
        <v>318</v>
      </c>
      <c r="D49" s="9" t="s">
        <v>25</v>
      </c>
      <c r="E49" s="9" t="s">
        <v>319</v>
      </c>
      <c r="F49" s="9" t="s">
        <v>320</v>
      </c>
      <c r="G49" s="9" t="s">
        <v>321</v>
      </c>
      <c r="H49" s="9" t="s">
        <v>116</v>
      </c>
      <c r="I49" s="9" t="s">
        <v>68</v>
      </c>
      <c r="J49" s="9" t="s">
        <v>322</v>
      </c>
      <c r="K49" s="9" t="s">
        <v>94</v>
      </c>
      <c r="L49" s="9" t="s">
        <v>323</v>
      </c>
      <c r="M49" s="9" t="s">
        <v>34</v>
      </c>
      <c r="N49" s="9" t="s">
        <v>35</v>
      </c>
      <c r="O49" s="9" t="s">
        <v>36</v>
      </c>
      <c r="P49" s="10" t="str">
        <f>HYPERLINK("https://www.airitibooks.com/Detail/Detail?PublicationID=P20171130032", "https://www.airitibooks.com/Detail/Detail?PublicationID=P20171130032")</f>
        <v>https://www.airitibooks.com/Detail/Detail?PublicationID=P20171130032</v>
      </c>
    </row>
    <row r="50" spans="1:16" ht="21" customHeight="1" x14ac:dyDescent="0.25">
      <c r="A50" s="9" t="s">
        <v>22</v>
      </c>
      <c r="B50" s="9" t="s">
        <v>324</v>
      </c>
      <c r="C50" s="9" t="s">
        <v>325</v>
      </c>
      <c r="D50" s="9" t="s">
        <v>25</v>
      </c>
      <c r="E50" s="9" t="s">
        <v>326</v>
      </c>
      <c r="F50" s="9" t="s">
        <v>171</v>
      </c>
      <c r="G50" s="9" t="s">
        <v>327</v>
      </c>
      <c r="H50" s="9" t="s">
        <v>116</v>
      </c>
      <c r="I50" s="9" t="s">
        <v>204</v>
      </c>
      <c r="J50" s="9" t="s">
        <v>328</v>
      </c>
      <c r="K50" s="9" t="s">
        <v>44</v>
      </c>
      <c r="L50" s="9" t="s">
        <v>329</v>
      </c>
      <c r="M50" s="9" t="s">
        <v>34</v>
      </c>
      <c r="N50" s="9" t="s">
        <v>35</v>
      </c>
      <c r="O50" s="9" t="s">
        <v>36</v>
      </c>
      <c r="P50" s="10" t="str">
        <f>HYPERLINK("https://www.airitibooks.com/Detail/Detail?PublicationID=P20171130148", "https://www.airitibooks.com/Detail/Detail?PublicationID=P20171130148")</f>
        <v>https://www.airitibooks.com/Detail/Detail?PublicationID=P20171130148</v>
      </c>
    </row>
    <row r="51" spans="1:16" ht="21" customHeight="1" x14ac:dyDescent="0.25">
      <c r="A51" s="9" t="s">
        <v>22</v>
      </c>
      <c r="B51" s="9" t="s">
        <v>330</v>
      </c>
      <c r="C51" s="9" t="s">
        <v>331</v>
      </c>
      <c r="D51" s="9" t="s">
        <v>25</v>
      </c>
      <c r="E51" s="9" t="s">
        <v>332</v>
      </c>
      <c r="F51" s="9" t="s">
        <v>333</v>
      </c>
      <c r="G51" s="9" t="s">
        <v>334</v>
      </c>
      <c r="H51" s="9" t="s">
        <v>51</v>
      </c>
      <c r="I51" s="9" t="s">
        <v>335</v>
      </c>
      <c r="J51" s="9" t="s">
        <v>336</v>
      </c>
      <c r="K51" s="9" t="s">
        <v>119</v>
      </c>
      <c r="L51" s="9" t="s">
        <v>337</v>
      </c>
      <c r="M51" s="9" t="s">
        <v>110</v>
      </c>
      <c r="N51" s="9" t="s">
        <v>35</v>
      </c>
      <c r="O51" s="9" t="s">
        <v>36</v>
      </c>
      <c r="P51" s="10" t="str">
        <f>HYPERLINK("https://www.airitibooks.com/Detail/Detail?PublicationID=P20171213176", "https://www.airitibooks.com/Detail/Detail?PublicationID=P20171213176")</f>
        <v>https://www.airitibooks.com/Detail/Detail?PublicationID=P20171213176</v>
      </c>
    </row>
    <row r="52" spans="1:16" ht="21" customHeight="1" x14ac:dyDescent="0.25">
      <c r="A52" s="9" t="s">
        <v>22</v>
      </c>
      <c r="B52" s="9" t="s">
        <v>338</v>
      </c>
      <c r="C52" s="9" t="s">
        <v>339</v>
      </c>
      <c r="D52" s="9" t="s">
        <v>25</v>
      </c>
      <c r="E52" s="9" t="s">
        <v>340</v>
      </c>
      <c r="F52" s="9" t="s">
        <v>341</v>
      </c>
      <c r="G52" s="9" t="s">
        <v>342</v>
      </c>
      <c r="H52" s="9" t="s">
        <v>77</v>
      </c>
      <c r="I52" s="9" t="s">
        <v>343</v>
      </c>
      <c r="J52" s="9" t="s">
        <v>344</v>
      </c>
      <c r="K52" s="9" t="s">
        <v>70</v>
      </c>
      <c r="L52" s="9" t="s">
        <v>71</v>
      </c>
      <c r="M52" s="9" t="s">
        <v>34</v>
      </c>
      <c r="N52" s="9" t="s">
        <v>35</v>
      </c>
      <c r="O52" s="9" t="s">
        <v>36</v>
      </c>
      <c r="P52" s="10" t="str">
        <f>HYPERLINK("https://www.airitibooks.com/Detail/Detail?PublicationID=P20171213274", "https://www.airitibooks.com/Detail/Detail?PublicationID=P20171213274")</f>
        <v>https://www.airitibooks.com/Detail/Detail?PublicationID=P20171213274</v>
      </c>
    </row>
    <row r="53" spans="1:16" ht="21" customHeight="1" x14ac:dyDescent="0.25">
      <c r="A53" s="9" t="s">
        <v>22</v>
      </c>
      <c r="B53" s="9" t="s">
        <v>345</v>
      </c>
      <c r="C53" s="9" t="s">
        <v>346</v>
      </c>
      <c r="D53" s="9" t="s">
        <v>25</v>
      </c>
      <c r="E53" s="9" t="s">
        <v>347</v>
      </c>
      <c r="F53" s="9" t="s">
        <v>341</v>
      </c>
      <c r="G53" s="9" t="s">
        <v>348</v>
      </c>
      <c r="H53" s="9" t="s">
        <v>116</v>
      </c>
      <c r="I53" s="9" t="s">
        <v>349</v>
      </c>
      <c r="J53" s="9" t="s">
        <v>344</v>
      </c>
      <c r="K53" s="9" t="s">
        <v>70</v>
      </c>
      <c r="L53" s="9" t="s">
        <v>71</v>
      </c>
      <c r="M53" s="9" t="s">
        <v>34</v>
      </c>
      <c r="N53" s="9" t="s">
        <v>35</v>
      </c>
      <c r="O53" s="9" t="s">
        <v>36</v>
      </c>
      <c r="P53" s="10" t="str">
        <f>HYPERLINK("https://www.airitibooks.com/Detail/Detail?PublicationID=P20171213283", "https://www.airitibooks.com/Detail/Detail?PublicationID=P20171213283")</f>
        <v>https://www.airitibooks.com/Detail/Detail?PublicationID=P20171213283</v>
      </c>
    </row>
    <row r="54" spans="1:16" ht="21" customHeight="1" x14ac:dyDescent="0.25">
      <c r="A54" s="9" t="s">
        <v>22</v>
      </c>
      <c r="B54" s="9" t="s">
        <v>350</v>
      </c>
      <c r="C54" s="9" t="s">
        <v>351</v>
      </c>
      <c r="D54" s="9" t="s">
        <v>25</v>
      </c>
      <c r="E54" s="9" t="s">
        <v>352</v>
      </c>
      <c r="F54" s="9" t="s">
        <v>341</v>
      </c>
      <c r="G54" s="9" t="s">
        <v>353</v>
      </c>
      <c r="H54" s="9" t="s">
        <v>116</v>
      </c>
      <c r="I54" s="9" t="s">
        <v>354</v>
      </c>
      <c r="J54" s="9" t="s">
        <v>344</v>
      </c>
      <c r="K54" s="9" t="s">
        <v>70</v>
      </c>
      <c r="L54" s="9" t="s">
        <v>71</v>
      </c>
      <c r="M54" s="9" t="s">
        <v>34</v>
      </c>
      <c r="N54" s="9" t="s">
        <v>35</v>
      </c>
      <c r="O54" s="9" t="s">
        <v>36</v>
      </c>
      <c r="P54" s="10" t="str">
        <f>HYPERLINK("https://www.airitibooks.com/Detail/Detail?PublicationID=P20171213289", "https://www.airitibooks.com/Detail/Detail?PublicationID=P20171213289")</f>
        <v>https://www.airitibooks.com/Detail/Detail?PublicationID=P20171213289</v>
      </c>
    </row>
    <row r="55" spans="1:16" ht="21" customHeight="1" x14ac:dyDescent="0.25">
      <c r="A55" s="9" t="s">
        <v>22</v>
      </c>
      <c r="B55" s="9" t="s">
        <v>355</v>
      </c>
      <c r="C55" s="9" t="s">
        <v>356</v>
      </c>
      <c r="D55" s="9" t="s">
        <v>25</v>
      </c>
      <c r="E55" s="9" t="s">
        <v>357</v>
      </c>
      <c r="F55" s="9" t="s">
        <v>341</v>
      </c>
      <c r="G55" s="9" t="s">
        <v>25</v>
      </c>
      <c r="H55" s="9" t="s">
        <v>116</v>
      </c>
      <c r="I55" s="9" t="s">
        <v>134</v>
      </c>
      <c r="J55" s="9" t="s">
        <v>344</v>
      </c>
      <c r="K55" s="9" t="s">
        <v>70</v>
      </c>
      <c r="L55" s="9" t="s">
        <v>71</v>
      </c>
      <c r="M55" s="9" t="s">
        <v>34</v>
      </c>
      <c r="N55" s="9" t="s">
        <v>35</v>
      </c>
      <c r="O55" s="9" t="s">
        <v>36</v>
      </c>
      <c r="P55" s="10" t="str">
        <f>HYPERLINK("https://www.airitibooks.com/Detail/Detail?PublicationID=P20171213292", "https://www.airitibooks.com/Detail/Detail?PublicationID=P20171213292")</f>
        <v>https://www.airitibooks.com/Detail/Detail?PublicationID=P20171213292</v>
      </c>
    </row>
    <row r="56" spans="1:16" ht="21" customHeight="1" x14ac:dyDescent="0.25">
      <c r="A56" s="9" t="s">
        <v>22</v>
      </c>
      <c r="B56" s="9" t="s">
        <v>358</v>
      </c>
      <c r="C56" s="9" t="s">
        <v>359</v>
      </c>
      <c r="D56" s="9" t="s">
        <v>25</v>
      </c>
      <c r="E56" s="9" t="s">
        <v>360</v>
      </c>
      <c r="F56" s="9" t="s">
        <v>361</v>
      </c>
      <c r="G56" s="9" t="s">
        <v>362</v>
      </c>
      <c r="H56" s="9" t="s">
        <v>77</v>
      </c>
      <c r="I56" s="9" t="s">
        <v>363</v>
      </c>
      <c r="J56" s="9" t="s">
        <v>364</v>
      </c>
      <c r="K56" s="9" t="s">
        <v>119</v>
      </c>
      <c r="L56" s="9" t="s">
        <v>365</v>
      </c>
      <c r="M56" s="9" t="s">
        <v>110</v>
      </c>
      <c r="N56" s="9" t="s">
        <v>35</v>
      </c>
      <c r="O56" s="9" t="s">
        <v>36</v>
      </c>
      <c r="P56" s="10" t="str">
        <f>HYPERLINK("https://www.airitibooks.com/Detail/Detail?PublicationID=P20171221087", "https://www.airitibooks.com/Detail/Detail?PublicationID=P20171221087")</f>
        <v>https://www.airitibooks.com/Detail/Detail?PublicationID=P20171221087</v>
      </c>
    </row>
    <row r="57" spans="1:16" ht="21" customHeight="1" x14ac:dyDescent="0.25">
      <c r="A57" s="9" t="s">
        <v>22</v>
      </c>
      <c r="B57" s="9" t="s">
        <v>366</v>
      </c>
      <c r="C57" s="9" t="s">
        <v>367</v>
      </c>
      <c r="D57" s="9" t="s">
        <v>25</v>
      </c>
      <c r="E57" s="9" t="s">
        <v>368</v>
      </c>
      <c r="F57" s="9" t="s">
        <v>320</v>
      </c>
      <c r="G57" s="9" t="s">
        <v>369</v>
      </c>
      <c r="H57" s="9" t="s">
        <v>116</v>
      </c>
      <c r="I57" s="9" t="s">
        <v>52</v>
      </c>
      <c r="J57" s="9" t="s">
        <v>60</v>
      </c>
      <c r="K57" s="9" t="s">
        <v>61</v>
      </c>
      <c r="L57" s="9" t="s">
        <v>62</v>
      </c>
      <c r="M57" s="9" t="s">
        <v>34</v>
      </c>
      <c r="N57" s="9" t="s">
        <v>35</v>
      </c>
      <c r="O57" s="9" t="s">
        <v>36</v>
      </c>
      <c r="P57" s="10" t="str">
        <f>HYPERLINK("https://www.airitibooks.com/Detail/Detail?PublicationID=P20171228007", "https://www.airitibooks.com/Detail/Detail?PublicationID=P20171228007")</f>
        <v>https://www.airitibooks.com/Detail/Detail?PublicationID=P20171228007</v>
      </c>
    </row>
    <row r="58" spans="1:16" ht="21" customHeight="1" x14ac:dyDescent="0.25">
      <c r="A58" s="9" t="s">
        <v>22</v>
      </c>
      <c r="B58" s="9" t="s">
        <v>370</v>
      </c>
      <c r="C58" s="9" t="s">
        <v>371</v>
      </c>
      <c r="D58" s="9" t="s">
        <v>25</v>
      </c>
      <c r="E58" s="9" t="s">
        <v>372</v>
      </c>
      <c r="F58" s="9" t="s">
        <v>320</v>
      </c>
      <c r="G58" s="9" t="s">
        <v>373</v>
      </c>
      <c r="H58" s="9" t="s">
        <v>116</v>
      </c>
      <c r="I58" s="9" t="s">
        <v>374</v>
      </c>
      <c r="J58" s="9" t="s">
        <v>60</v>
      </c>
      <c r="K58" s="9" t="s">
        <v>61</v>
      </c>
      <c r="L58" s="9" t="s">
        <v>62</v>
      </c>
      <c r="M58" s="9" t="s">
        <v>34</v>
      </c>
      <c r="N58" s="9" t="s">
        <v>35</v>
      </c>
      <c r="O58" s="9" t="s">
        <v>36</v>
      </c>
      <c r="P58" s="10" t="str">
        <f>HYPERLINK("https://www.airitibooks.com/Detail/Detail?PublicationID=P20171228008", "https://www.airitibooks.com/Detail/Detail?PublicationID=P20171228008")</f>
        <v>https://www.airitibooks.com/Detail/Detail?PublicationID=P20171228008</v>
      </c>
    </row>
    <row r="59" spans="1:16" ht="21" customHeight="1" x14ac:dyDescent="0.25">
      <c r="A59" s="9" t="s">
        <v>22</v>
      </c>
      <c r="B59" s="9" t="s">
        <v>375</v>
      </c>
      <c r="C59" s="9" t="s">
        <v>376</v>
      </c>
      <c r="D59" s="9" t="s">
        <v>25</v>
      </c>
      <c r="E59" s="9" t="s">
        <v>377</v>
      </c>
      <c r="F59" s="9" t="s">
        <v>320</v>
      </c>
      <c r="G59" s="9" t="s">
        <v>378</v>
      </c>
      <c r="H59" s="9" t="s">
        <v>116</v>
      </c>
      <c r="I59" s="9" t="s">
        <v>68</v>
      </c>
      <c r="J59" s="9" t="s">
        <v>379</v>
      </c>
      <c r="K59" s="9" t="s">
        <v>70</v>
      </c>
      <c r="L59" s="9" t="s">
        <v>71</v>
      </c>
      <c r="M59" s="9" t="s">
        <v>34</v>
      </c>
      <c r="N59" s="9" t="s">
        <v>35</v>
      </c>
      <c r="O59" s="9" t="s">
        <v>36</v>
      </c>
      <c r="P59" s="10" t="str">
        <f>HYPERLINK("https://www.airitibooks.com/Detail/Detail?PublicationID=P20171228439", "https://www.airitibooks.com/Detail/Detail?PublicationID=P20171228439")</f>
        <v>https://www.airitibooks.com/Detail/Detail?PublicationID=P20171228439</v>
      </c>
    </row>
    <row r="60" spans="1:16" ht="21" customHeight="1" x14ac:dyDescent="0.25">
      <c r="A60" s="9" t="s">
        <v>22</v>
      </c>
      <c r="B60" s="9" t="s">
        <v>380</v>
      </c>
      <c r="C60" s="9" t="s">
        <v>381</v>
      </c>
      <c r="D60" s="9" t="s">
        <v>25</v>
      </c>
      <c r="E60" s="9" t="s">
        <v>382</v>
      </c>
      <c r="F60" s="9" t="s">
        <v>75</v>
      </c>
      <c r="G60" s="9" t="s">
        <v>383</v>
      </c>
      <c r="H60" s="9" t="s">
        <v>116</v>
      </c>
      <c r="I60" s="9" t="s">
        <v>307</v>
      </c>
      <c r="J60" s="9" t="s">
        <v>60</v>
      </c>
      <c r="K60" s="9" t="s">
        <v>61</v>
      </c>
      <c r="L60" s="9" t="s">
        <v>62</v>
      </c>
      <c r="M60" s="9" t="s">
        <v>34</v>
      </c>
      <c r="N60" s="9" t="s">
        <v>35</v>
      </c>
      <c r="O60" s="9" t="s">
        <v>36</v>
      </c>
      <c r="P60" s="10" t="str">
        <f>HYPERLINK("https://www.airitibooks.com/Detail/Detail?PublicationID=P20180104006", "https://www.airitibooks.com/Detail/Detail?PublicationID=P20180104006")</f>
        <v>https://www.airitibooks.com/Detail/Detail?PublicationID=P20180104006</v>
      </c>
    </row>
    <row r="61" spans="1:16" ht="21" customHeight="1" x14ac:dyDescent="0.25">
      <c r="A61" s="9" t="s">
        <v>22</v>
      </c>
      <c r="B61" s="9" t="s">
        <v>384</v>
      </c>
      <c r="C61" s="9" t="s">
        <v>385</v>
      </c>
      <c r="D61" s="9" t="s">
        <v>25</v>
      </c>
      <c r="E61" s="9" t="s">
        <v>386</v>
      </c>
      <c r="F61" s="9" t="s">
        <v>387</v>
      </c>
      <c r="G61" s="9" t="s">
        <v>388</v>
      </c>
      <c r="H61" s="9" t="s">
        <v>116</v>
      </c>
      <c r="I61" s="9" t="s">
        <v>107</v>
      </c>
      <c r="J61" s="9" t="s">
        <v>101</v>
      </c>
      <c r="K61" s="9" t="s">
        <v>94</v>
      </c>
      <c r="L61" s="9" t="s">
        <v>95</v>
      </c>
      <c r="M61" s="9" t="s">
        <v>110</v>
      </c>
      <c r="N61" s="9" t="s">
        <v>35</v>
      </c>
      <c r="O61" s="9" t="s">
        <v>36</v>
      </c>
      <c r="P61" s="10" t="str">
        <f>HYPERLINK("https://www.airitibooks.com/Detail/Detail?PublicationID=P20180104313", "https://www.airitibooks.com/Detail/Detail?PublicationID=P20180104313")</f>
        <v>https://www.airitibooks.com/Detail/Detail?PublicationID=P20180104313</v>
      </c>
    </row>
    <row r="62" spans="1:16" ht="21" customHeight="1" x14ac:dyDescent="0.25">
      <c r="A62" s="9" t="s">
        <v>22</v>
      </c>
      <c r="B62" s="9" t="s">
        <v>389</v>
      </c>
      <c r="C62" s="9" t="s">
        <v>390</v>
      </c>
      <c r="D62" s="9" t="s">
        <v>25</v>
      </c>
      <c r="E62" s="9" t="s">
        <v>391</v>
      </c>
      <c r="F62" s="9" t="s">
        <v>387</v>
      </c>
      <c r="G62" s="9" t="s">
        <v>25</v>
      </c>
      <c r="H62" s="9" t="s">
        <v>116</v>
      </c>
      <c r="I62" s="9" t="s">
        <v>107</v>
      </c>
      <c r="J62" s="9" t="s">
        <v>392</v>
      </c>
      <c r="K62" s="9" t="s">
        <v>94</v>
      </c>
      <c r="L62" s="9" t="s">
        <v>95</v>
      </c>
      <c r="M62" s="9" t="s">
        <v>110</v>
      </c>
      <c r="N62" s="9" t="s">
        <v>35</v>
      </c>
      <c r="O62" s="9" t="s">
        <v>36</v>
      </c>
      <c r="P62" s="10" t="str">
        <f>HYPERLINK("https://www.airitibooks.com/Detail/Detail?PublicationID=P20180104314", "https://www.airitibooks.com/Detail/Detail?PublicationID=P20180104314")</f>
        <v>https://www.airitibooks.com/Detail/Detail?PublicationID=P20180104314</v>
      </c>
    </row>
    <row r="63" spans="1:16" ht="21" customHeight="1" x14ac:dyDescent="0.25">
      <c r="A63" s="9" t="s">
        <v>22</v>
      </c>
      <c r="B63" s="9" t="s">
        <v>393</v>
      </c>
      <c r="C63" s="9" t="s">
        <v>394</v>
      </c>
      <c r="D63" s="9" t="s">
        <v>25</v>
      </c>
      <c r="E63" s="9" t="s">
        <v>395</v>
      </c>
      <c r="F63" s="9" t="s">
        <v>105</v>
      </c>
      <c r="G63" s="9" t="s">
        <v>396</v>
      </c>
      <c r="H63" s="9" t="s">
        <v>77</v>
      </c>
      <c r="I63" s="9" t="s">
        <v>107</v>
      </c>
      <c r="J63" s="9" t="s">
        <v>60</v>
      </c>
      <c r="K63" s="9" t="s">
        <v>61</v>
      </c>
      <c r="L63" s="9" t="s">
        <v>62</v>
      </c>
      <c r="M63" s="9" t="s">
        <v>110</v>
      </c>
      <c r="N63" s="9" t="s">
        <v>35</v>
      </c>
      <c r="O63" s="9" t="s">
        <v>36</v>
      </c>
      <c r="P63" s="10" t="str">
        <f>HYPERLINK("https://www.airitibooks.com/Detail/Detail?PublicationID=P20180105312", "https://www.airitibooks.com/Detail/Detail?PublicationID=P20180105312")</f>
        <v>https://www.airitibooks.com/Detail/Detail?PublicationID=P20180105312</v>
      </c>
    </row>
    <row r="64" spans="1:16" ht="21" customHeight="1" x14ac:dyDescent="0.25">
      <c r="A64" s="9" t="s">
        <v>22</v>
      </c>
      <c r="B64" s="9" t="s">
        <v>397</v>
      </c>
      <c r="C64" s="9" t="s">
        <v>398</v>
      </c>
      <c r="D64" s="9" t="s">
        <v>25</v>
      </c>
      <c r="E64" s="9" t="s">
        <v>399</v>
      </c>
      <c r="F64" s="9" t="s">
        <v>105</v>
      </c>
      <c r="G64" s="9" t="s">
        <v>400</v>
      </c>
      <c r="H64" s="9" t="s">
        <v>77</v>
      </c>
      <c r="I64" s="9" t="s">
        <v>401</v>
      </c>
      <c r="J64" s="9" t="s">
        <v>86</v>
      </c>
      <c r="K64" s="9" t="s">
        <v>32</v>
      </c>
      <c r="L64" s="9" t="s">
        <v>33</v>
      </c>
      <c r="M64" s="9" t="s">
        <v>110</v>
      </c>
      <c r="N64" s="9" t="s">
        <v>35</v>
      </c>
      <c r="O64" s="9" t="s">
        <v>36</v>
      </c>
      <c r="P64" s="10" t="str">
        <f>HYPERLINK("https://www.airitibooks.com/Detail/Detail?PublicationID=P20180105342", "https://www.airitibooks.com/Detail/Detail?PublicationID=P20180105342")</f>
        <v>https://www.airitibooks.com/Detail/Detail?PublicationID=P20180105342</v>
      </c>
    </row>
    <row r="65" spans="1:16" ht="21" customHeight="1" x14ac:dyDescent="0.25">
      <c r="A65" s="9" t="s">
        <v>22</v>
      </c>
      <c r="B65" s="9" t="s">
        <v>402</v>
      </c>
      <c r="C65" s="9" t="s">
        <v>403</v>
      </c>
      <c r="D65" s="9" t="s">
        <v>25</v>
      </c>
      <c r="E65" s="9" t="s">
        <v>404</v>
      </c>
      <c r="F65" s="9" t="s">
        <v>105</v>
      </c>
      <c r="G65" s="9" t="s">
        <v>405</v>
      </c>
      <c r="H65" s="9" t="s">
        <v>116</v>
      </c>
      <c r="I65" s="9" t="s">
        <v>107</v>
      </c>
      <c r="J65" s="9" t="s">
        <v>406</v>
      </c>
      <c r="K65" s="9" t="s">
        <v>70</v>
      </c>
      <c r="L65" s="9" t="s">
        <v>407</v>
      </c>
      <c r="M65" s="9" t="s">
        <v>110</v>
      </c>
      <c r="N65" s="9" t="s">
        <v>35</v>
      </c>
      <c r="O65" s="9" t="s">
        <v>36</v>
      </c>
      <c r="P65" s="10" t="str">
        <f>HYPERLINK("https://www.airitibooks.com/Detail/Detail?PublicationID=P20180105348", "https://www.airitibooks.com/Detail/Detail?PublicationID=P20180105348")</f>
        <v>https://www.airitibooks.com/Detail/Detail?PublicationID=P20180105348</v>
      </c>
    </row>
    <row r="66" spans="1:16" ht="21" customHeight="1" x14ac:dyDescent="0.25">
      <c r="A66" s="9" t="s">
        <v>22</v>
      </c>
      <c r="B66" s="9" t="s">
        <v>408</v>
      </c>
      <c r="C66" s="9" t="s">
        <v>409</v>
      </c>
      <c r="D66" s="9" t="s">
        <v>25</v>
      </c>
      <c r="E66" s="9" t="s">
        <v>410</v>
      </c>
      <c r="F66" s="9" t="s">
        <v>105</v>
      </c>
      <c r="G66" s="9" t="s">
        <v>405</v>
      </c>
      <c r="H66" s="9" t="s">
        <v>116</v>
      </c>
      <c r="I66" s="9" t="s">
        <v>107</v>
      </c>
      <c r="J66" s="9" t="s">
        <v>406</v>
      </c>
      <c r="K66" s="9" t="s">
        <v>70</v>
      </c>
      <c r="L66" s="9" t="s">
        <v>407</v>
      </c>
      <c r="M66" s="9" t="s">
        <v>110</v>
      </c>
      <c r="N66" s="9" t="s">
        <v>35</v>
      </c>
      <c r="O66" s="9" t="s">
        <v>36</v>
      </c>
      <c r="P66" s="10" t="str">
        <f>HYPERLINK("https://www.airitibooks.com/Detail/Detail?PublicationID=P20180105390", "https://www.airitibooks.com/Detail/Detail?PublicationID=P20180105390")</f>
        <v>https://www.airitibooks.com/Detail/Detail?PublicationID=P20180105390</v>
      </c>
    </row>
    <row r="67" spans="1:16" ht="21" customHeight="1" x14ac:dyDescent="0.25">
      <c r="A67" s="9" t="s">
        <v>22</v>
      </c>
      <c r="B67" s="9" t="s">
        <v>411</v>
      </c>
      <c r="C67" s="9" t="s">
        <v>412</v>
      </c>
      <c r="D67" s="9" t="s">
        <v>25</v>
      </c>
      <c r="E67" s="9" t="s">
        <v>413</v>
      </c>
      <c r="F67" s="9" t="s">
        <v>105</v>
      </c>
      <c r="G67" s="9" t="s">
        <v>405</v>
      </c>
      <c r="H67" s="9" t="s">
        <v>116</v>
      </c>
      <c r="I67" s="9" t="s">
        <v>107</v>
      </c>
      <c r="J67" s="9" t="s">
        <v>406</v>
      </c>
      <c r="K67" s="9" t="s">
        <v>70</v>
      </c>
      <c r="L67" s="9" t="s">
        <v>407</v>
      </c>
      <c r="M67" s="9" t="s">
        <v>110</v>
      </c>
      <c r="N67" s="9" t="s">
        <v>35</v>
      </c>
      <c r="O67" s="9" t="s">
        <v>36</v>
      </c>
      <c r="P67" s="10" t="str">
        <f>HYPERLINK("https://www.airitibooks.com/Detail/Detail?PublicationID=P20180105396", "https://www.airitibooks.com/Detail/Detail?PublicationID=P20180105396")</f>
        <v>https://www.airitibooks.com/Detail/Detail?PublicationID=P20180105396</v>
      </c>
    </row>
    <row r="68" spans="1:16" ht="21" customHeight="1" x14ac:dyDescent="0.25">
      <c r="A68" s="9" t="s">
        <v>22</v>
      </c>
      <c r="B68" s="9" t="s">
        <v>414</v>
      </c>
      <c r="C68" s="9" t="s">
        <v>415</v>
      </c>
      <c r="D68" s="9" t="s">
        <v>25</v>
      </c>
      <c r="E68" s="9" t="s">
        <v>416</v>
      </c>
      <c r="F68" s="9" t="s">
        <v>105</v>
      </c>
      <c r="G68" s="9" t="s">
        <v>405</v>
      </c>
      <c r="H68" s="9" t="s">
        <v>116</v>
      </c>
      <c r="I68" s="9" t="s">
        <v>107</v>
      </c>
      <c r="J68" s="9" t="s">
        <v>406</v>
      </c>
      <c r="K68" s="9" t="s">
        <v>70</v>
      </c>
      <c r="L68" s="9" t="s">
        <v>407</v>
      </c>
      <c r="M68" s="9" t="s">
        <v>110</v>
      </c>
      <c r="N68" s="9" t="s">
        <v>35</v>
      </c>
      <c r="O68" s="9" t="s">
        <v>36</v>
      </c>
      <c r="P68" s="10" t="str">
        <f>HYPERLINK("https://www.airitibooks.com/Detail/Detail?PublicationID=P20180105399", "https://www.airitibooks.com/Detail/Detail?PublicationID=P20180105399")</f>
        <v>https://www.airitibooks.com/Detail/Detail?PublicationID=P20180105399</v>
      </c>
    </row>
    <row r="69" spans="1:16" ht="21" customHeight="1" x14ac:dyDescent="0.25">
      <c r="A69" s="9" t="s">
        <v>22</v>
      </c>
      <c r="B69" s="9" t="s">
        <v>417</v>
      </c>
      <c r="C69" s="9" t="s">
        <v>418</v>
      </c>
      <c r="D69" s="9" t="s">
        <v>25</v>
      </c>
      <c r="E69" s="9" t="s">
        <v>419</v>
      </c>
      <c r="F69" s="9" t="s">
        <v>105</v>
      </c>
      <c r="G69" s="9" t="s">
        <v>405</v>
      </c>
      <c r="H69" s="9" t="s">
        <v>116</v>
      </c>
      <c r="I69" s="9" t="s">
        <v>107</v>
      </c>
      <c r="J69" s="9" t="s">
        <v>406</v>
      </c>
      <c r="K69" s="9" t="s">
        <v>70</v>
      </c>
      <c r="L69" s="9" t="s">
        <v>407</v>
      </c>
      <c r="M69" s="9" t="s">
        <v>110</v>
      </c>
      <c r="N69" s="9" t="s">
        <v>35</v>
      </c>
      <c r="O69" s="9" t="s">
        <v>36</v>
      </c>
      <c r="P69" s="10" t="str">
        <f>HYPERLINK("https://www.airitibooks.com/Detail/Detail?PublicationID=P20180105400", "https://www.airitibooks.com/Detail/Detail?PublicationID=P20180105400")</f>
        <v>https://www.airitibooks.com/Detail/Detail?PublicationID=P20180105400</v>
      </c>
    </row>
    <row r="70" spans="1:16" ht="21" customHeight="1" x14ac:dyDescent="0.25">
      <c r="A70" s="9" t="s">
        <v>22</v>
      </c>
      <c r="B70" s="9" t="s">
        <v>420</v>
      </c>
      <c r="C70" s="9" t="s">
        <v>421</v>
      </c>
      <c r="D70" s="9" t="s">
        <v>25</v>
      </c>
      <c r="E70" s="9" t="s">
        <v>422</v>
      </c>
      <c r="F70" s="9" t="s">
        <v>246</v>
      </c>
      <c r="G70" s="9" t="s">
        <v>423</v>
      </c>
      <c r="H70" s="9" t="s">
        <v>84</v>
      </c>
      <c r="I70" s="9" t="s">
        <v>229</v>
      </c>
      <c r="J70" s="9" t="s">
        <v>43</v>
      </c>
      <c r="K70" s="9" t="s">
        <v>44</v>
      </c>
      <c r="L70" s="9" t="s">
        <v>45</v>
      </c>
      <c r="M70" s="9" t="s">
        <v>34</v>
      </c>
      <c r="N70" s="9" t="s">
        <v>35</v>
      </c>
      <c r="O70" s="9" t="s">
        <v>36</v>
      </c>
      <c r="P70" s="10" t="str">
        <f>HYPERLINK("https://www.airitibooks.com/Detail/Detail?PublicationID=P20180119066", "https://www.airitibooks.com/Detail/Detail?PublicationID=P20180119066")</f>
        <v>https://www.airitibooks.com/Detail/Detail?PublicationID=P20180119066</v>
      </c>
    </row>
    <row r="71" spans="1:16" ht="21" customHeight="1" x14ac:dyDescent="0.25">
      <c r="A71" s="9" t="s">
        <v>22</v>
      </c>
      <c r="B71" s="9" t="s">
        <v>424</v>
      </c>
      <c r="C71" s="9" t="s">
        <v>425</v>
      </c>
      <c r="D71" s="9" t="s">
        <v>25</v>
      </c>
      <c r="E71" s="9" t="s">
        <v>426</v>
      </c>
      <c r="F71" s="9" t="s">
        <v>246</v>
      </c>
      <c r="G71" s="9" t="s">
        <v>427</v>
      </c>
      <c r="H71" s="9" t="s">
        <v>84</v>
      </c>
      <c r="I71" s="9" t="s">
        <v>52</v>
      </c>
      <c r="J71" s="9" t="s">
        <v>428</v>
      </c>
      <c r="K71" s="9" t="s">
        <v>61</v>
      </c>
      <c r="L71" s="9" t="s">
        <v>429</v>
      </c>
      <c r="M71" s="9" t="s">
        <v>34</v>
      </c>
      <c r="N71" s="9" t="s">
        <v>35</v>
      </c>
      <c r="O71" s="9" t="s">
        <v>36</v>
      </c>
      <c r="P71" s="10" t="str">
        <f>HYPERLINK("https://www.airitibooks.com/Detail/Detail?PublicationID=P20180119094", "https://www.airitibooks.com/Detail/Detail?PublicationID=P20180119094")</f>
        <v>https://www.airitibooks.com/Detail/Detail?PublicationID=P20180119094</v>
      </c>
    </row>
    <row r="72" spans="1:16" ht="21" customHeight="1" x14ac:dyDescent="0.25">
      <c r="A72" s="9" t="s">
        <v>22</v>
      </c>
      <c r="B72" s="9" t="s">
        <v>430</v>
      </c>
      <c r="C72" s="9" t="s">
        <v>431</v>
      </c>
      <c r="D72" s="9" t="s">
        <v>25</v>
      </c>
      <c r="E72" s="9" t="s">
        <v>432</v>
      </c>
      <c r="F72" s="9" t="s">
        <v>246</v>
      </c>
      <c r="G72" s="9" t="s">
        <v>433</v>
      </c>
      <c r="H72" s="9" t="s">
        <v>84</v>
      </c>
      <c r="I72" s="9" t="s">
        <v>229</v>
      </c>
      <c r="J72" s="9" t="s">
        <v>315</v>
      </c>
      <c r="K72" s="9" t="s">
        <v>94</v>
      </c>
      <c r="L72" s="9" t="s">
        <v>316</v>
      </c>
      <c r="M72" s="9" t="s">
        <v>34</v>
      </c>
      <c r="N72" s="9" t="s">
        <v>35</v>
      </c>
      <c r="O72" s="9" t="s">
        <v>36</v>
      </c>
      <c r="P72" s="10" t="str">
        <f>HYPERLINK("https://www.airitibooks.com/Detail/Detail?PublicationID=P20180119101", "https://www.airitibooks.com/Detail/Detail?PublicationID=P20180119101")</f>
        <v>https://www.airitibooks.com/Detail/Detail?PublicationID=P20180119101</v>
      </c>
    </row>
    <row r="73" spans="1:16" ht="21" customHeight="1" x14ac:dyDescent="0.25">
      <c r="A73" s="9" t="s">
        <v>22</v>
      </c>
      <c r="B73" s="9" t="s">
        <v>434</v>
      </c>
      <c r="C73" s="9" t="s">
        <v>435</v>
      </c>
      <c r="D73" s="9" t="s">
        <v>25</v>
      </c>
      <c r="E73" s="9" t="s">
        <v>436</v>
      </c>
      <c r="F73" s="9" t="s">
        <v>246</v>
      </c>
      <c r="G73" s="9" t="s">
        <v>437</v>
      </c>
      <c r="H73" s="9" t="s">
        <v>116</v>
      </c>
      <c r="I73" s="9" t="s">
        <v>68</v>
      </c>
      <c r="J73" s="9" t="s">
        <v>256</v>
      </c>
      <c r="K73" s="9" t="s">
        <v>61</v>
      </c>
      <c r="L73" s="9" t="s">
        <v>62</v>
      </c>
      <c r="M73" s="9" t="s">
        <v>34</v>
      </c>
      <c r="N73" s="9" t="s">
        <v>35</v>
      </c>
      <c r="O73" s="9" t="s">
        <v>36</v>
      </c>
      <c r="P73" s="10" t="str">
        <f>HYPERLINK("https://www.airitibooks.com/Detail/Detail?PublicationID=P20180119102", "https://www.airitibooks.com/Detail/Detail?PublicationID=P20180119102")</f>
        <v>https://www.airitibooks.com/Detail/Detail?PublicationID=P20180119102</v>
      </c>
    </row>
    <row r="74" spans="1:16" ht="21" customHeight="1" x14ac:dyDescent="0.25">
      <c r="A74" s="9" t="s">
        <v>22</v>
      </c>
      <c r="B74" s="9" t="s">
        <v>438</v>
      </c>
      <c r="C74" s="9" t="s">
        <v>439</v>
      </c>
      <c r="D74" s="9" t="s">
        <v>25</v>
      </c>
      <c r="E74" s="9" t="s">
        <v>440</v>
      </c>
      <c r="F74" s="9" t="s">
        <v>246</v>
      </c>
      <c r="G74" s="9" t="s">
        <v>441</v>
      </c>
      <c r="H74" s="9" t="s">
        <v>116</v>
      </c>
      <c r="I74" s="9" t="s">
        <v>150</v>
      </c>
      <c r="J74" s="9" t="s">
        <v>442</v>
      </c>
      <c r="K74" s="9" t="s">
        <v>32</v>
      </c>
      <c r="L74" s="9" t="s">
        <v>443</v>
      </c>
      <c r="M74" s="9" t="s">
        <v>34</v>
      </c>
      <c r="N74" s="9" t="s">
        <v>444</v>
      </c>
      <c r="O74" s="9" t="s">
        <v>36</v>
      </c>
      <c r="P74" s="10" t="str">
        <f>HYPERLINK("https://www.airitibooks.com/Detail/Detail?PublicationID=P20180119194", "https://www.airitibooks.com/Detail/Detail?PublicationID=P20180119194")</f>
        <v>https://www.airitibooks.com/Detail/Detail?PublicationID=P20180119194</v>
      </c>
    </row>
    <row r="75" spans="1:16" ht="21" customHeight="1" x14ac:dyDescent="0.25">
      <c r="A75" s="9" t="s">
        <v>22</v>
      </c>
      <c r="B75" s="9" t="s">
        <v>445</v>
      </c>
      <c r="C75" s="9" t="s">
        <v>446</v>
      </c>
      <c r="D75" s="9" t="s">
        <v>25</v>
      </c>
      <c r="E75" s="9" t="s">
        <v>447</v>
      </c>
      <c r="F75" s="9" t="s">
        <v>448</v>
      </c>
      <c r="G75" s="9" t="s">
        <v>449</v>
      </c>
      <c r="H75" s="9" t="s">
        <v>116</v>
      </c>
      <c r="I75" s="9" t="s">
        <v>68</v>
      </c>
      <c r="J75" s="9" t="s">
        <v>450</v>
      </c>
      <c r="K75" s="9" t="s">
        <v>94</v>
      </c>
      <c r="L75" s="9" t="s">
        <v>95</v>
      </c>
      <c r="M75" s="9" t="s">
        <v>34</v>
      </c>
      <c r="N75" s="9" t="s">
        <v>35</v>
      </c>
      <c r="O75" s="9" t="s">
        <v>36</v>
      </c>
      <c r="P75" s="10" t="str">
        <f>HYPERLINK("https://www.airitibooks.com/Detail/Detail?PublicationID=P20180205082", "https://www.airitibooks.com/Detail/Detail?PublicationID=P20180205082")</f>
        <v>https://www.airitibooks.com/Detail/Detail?PublicationID=P20180205082</v>
      </c>
    </row>
    <row r="76" spans="1:16" ht="21" customHeight="1" x14ac:dyDescent="0.25">
      <c r="A76" s="9" t="s">
        <v>22</v>
      </c>
      <c r="B76" s="9" t="s">
        <v>451</v>
      </c>
      <c r="C76" s="9" t="s">
        <v>452</v>
      </c>
      <c r="D76" s="9" t="s">
        <v>25</v>
      </c>
      <c r="E76" s="9" t="s">
        <v>453</v>
      </c>
      <c r="F76" s="9" t="s">
        <v>448</v>
      </c>
      <c r="G76" s="9" t="s">
        <v>454</v>
      </c>
      <c r="H76" s="9" t="s">
        <v>116</v>
      </c>
      <c r="I76" s="9" t="s">
        <v>229</v>
      </c>
      <c r="J76" s="9" t="s">
        <v>455</v>
      </c>
      <c r="K76" s="9" t="s">
        <v>94</v>
      </c>
      <c r="L76" s="9" t="s">
        <v>95</v>
      </c>
      <c r="M76" s="9" t="s">
        <v>34</v>
      </c>
      <c r="N76" s="9" t="s">
        <v>35</v>
      </c>
      <c r="O76" s="9" t="s">
        <v>36</v>
      </c>
      <c r="P76" s="10" t="str">
        <f>HYPERLINK("https://www.airitibooks.com/Detail/Detail?PublicationID=P20180205086", "https://www.airitibooks.com/Detail/Detail?PublicationID=P20180205086")</f>
        <v>https://www.airitibooks.com/Detail/Detail?PublicationID=P20180205086</v>
      </c>
    </row>
    <row r="77" spans="1:16" ht="21" customHeight="1" x14ac:dyDescent="0.25">
      <c r="A77" s="9" t="s">
        <v>22</v>
      </c>
      <c r="B77" s="9" t="s">
        <v>456</v>
      </c>
      <c r="C77" s="9" t="s">
        <v>457</v>
      </c>
      <c r="D77" s="9" t="s">
        <v>25</v>
      </c>
      <c r="E77" s="9" t="s">
        <v>458</v>
      </c>
      <c r="F77" s="9" t="s">
        <v>164</v>
      </c>
      <c r="G77" s="9" t="s">
        <v>25</v>
      </c>
      <c r="H77" s="9" t="s">
        <v>116</v>
      </c>
      <c r="I77" s="9" t="s">
        <v>165</v>
      </c>
      <c r="J77" s="9" t="s">
        <v>459</v>
      </c>
      <c r="K77" s="9" t="s">
        <v>70</v>
      </c>
      <c r="L77" s="9" t="s">
        <v>71</v>
      </c>
      <c r="M77" s="9" t="s">
        <v>34</v>
      </c>
      <c r="N77" s="9" t="s">
        <v>35</v>
      </c>
      <c r="O77" s="9" t="s">
        <v>36</v>
      </c>
      <c r="P77" s="10" t="str">
        <f>HYPERLINK("https://www.airitibooks.com/Detail/Detail?PublicationID=P20180205106", "https://www.airitibooks.com/Detail/Detail?PublicationID=P20180205106")</f>
        <v>https://www.airitibooks.com/Detail/Detail?PublicationID=P20180205106</v>
      </c>
    </row>
    <row r="78" spans="1:16" ht="21" customHeight="1" x14ac:dyDescent="0.25">
      <c r="A78" s="9" t="s">
        <v>22</v>
      </c>
      <c r="B78" s="9" t="s">
        <v>460</v>
      </c>
      <c r="C78" s="9" t="s">
        <v>461</v>
      </c>
      <c r="D78" s="9" t="s">
        <v>25</v>
      </c>
      <c r="E78" s="9" t="s">
        <v>462</v>
      </c>
      <c r="F78" s="9" t="s">
        <v>463</v>
      </c>
      <c r="G78" s="9" t="s">
        <v>464</v>
      </c>
      <c r="H78" s="9" t="s">
        <v>84</v>
      </c>
      <c r="I78" s="9" t="s">
        <v>150</v>
      </c>
      <c r="J78" s="9" t="s">
        <v>465</v>
      </c>
      <c r="K78" s="9" t="s">
        <v>94</v>
      </c>
      <c r="L78" s="9" t="s">
        <v>323</v>
      </c>
      <c r="M78" s="9" t="s">
        <v>34</v>
      </c>
      <c r="N78" s="9" t="s">
        <v>35</v>
      </c>
      <c r="O78" s="9" t="s">
        <v>36</v>
      </c>
      <c r="P78" s="10" t="str">
        <f>HYPERLINK("https://www.airitibooks.com/Detail/Detail?PublicationID=P201802081013", "https://www.airitibooks.com/Detail/Detail?PublicationID=P201802081013")</f>
        <v>https://www.airitibooks.com/Detail/Detail?PublicationID=P201802081013</v>
      </c>
    </row>
    <row r="79" spans="1:16" ht="21" customHeight="1" x14ac:dyDescent="0.25">
      <c r="A79" s="9" t="s">
        <v>22</v>
      </c>
      <c r="B79" s="9" t="s">
        <v>466</v>
      </c>
      <c r="C79" s="9" t="s">
        <v>467</v>
      </c>
      <c r="D79" s="9" t="s">
        <v>25</v>
      </c>
      <c r="E79" s="9" t="s">
        <v>468</v>
      </c>
      <c r="F79" s="9" t="s">
        <v>246</v>
      </c>
      <c r="G79" s="9" t="s">
        <v>469</v>
      </c>
      <c r="H79" s="9" t="s">
        <v>84</v>
      </c>
      <c r="I79" s="9" t="s">
        <v>68</v>
      </c>
      <c r="J79" s="9" t="s">
        <v>247</v>
      </c>
      <c r="K79" s="9" t="s">
        <v>32</v>
      </c>
      <c r="L79" s="9" t="s">
        <v>187</v>
      </c>
      <c r="M79" s="9" t="s">
        <v>34</v>
      </c>
      <c r="N79" s="9" t="s">
        <v>35</v>
      </c>
      <c r="O79" s="9" t="s">
        <v>36</v>
      </c>
      <c r="P79" s="10" t="str">
        <f>HYPERLINK("https://www.airitibooks.com/Detail/Detail?PublicationID=P20180208167", "https://www.airitibooks.com/Detail/Detail?PublicationID=P20180208167")</f>
        <v>https://www.airitibooks.com/Detail/Detail?PublicationID=P20180208167</v>
      </c>
    </row>
    <row r="80" spans="1:16" ht="21" customHeight="1" x14ac:dyDescent="0.25">
      <c r="A80" s="9" t="s">
        <v>22</v>
      </c>
      <c r="B80" s="9" t="s">
        <v>470</v>
      </c>
      <c r="C80" s="9" t="s">
        <v>471</v>
      </c>
      <c r="D80" s="9" t="s">
        <v>25</v>
      </c>
      <c r="E80" s="9" t="s">
        <v>472</v>
      </c>
      <c r="F80" s="9" t="s">
        <v>246</v>
      </c>
      <c r="G80" s="9" t="s">
        <v>473</v>
      </c>
      <c r="H80" s="9" t="s">
        <v>84</v>
      </c>
      <c r="I80" s="9" t="s">
        <v>68</v>
      </c>
      <c r="J80" s="9" t="s">
        <v>474</v>
      </c>
      <c r="K80" s="9" t="s">
        <v>94</v>
      </c>
      <c r="L80" s="9" t="s">
        <v>316</v>
      </c>
      <c r="M80" s="9" t="s">
        <v>34</v>
      </c>
      <c r="N80" s="9" t="s">
        <v>35</v>
      </c>
      <c r="O80" s="9" t="s">
        <v>36</v>
      </c>
      <c r="P80" s="10" t="str">
        <f>HYPERLINK("https://www.airitibooks.com/Detail/Detail?PublicationID=P20180208169", "https://www.airitibooks.com/Detail/Detail?PublicationID=P20180208169")</f>
        <v>https://www.airitibooks.com/Detail/Detail?PublicationID=P20180208169</v>
      </c>
    </row>
    <row r="81" spans="1:16" ht="21" customHeight="1" x14ac:dyDescent="0.25">
      <c r="A81" s="9" t="s">
        <v>22</v>
      </c>
      <c r="B81" s="9" t="s">
        <v>475</v>
      </c>
      <c r="C81" s="9" t="s">
        <v>476</v>
      </c>
      <c r="D81" s="9" t="s">
        <v>25</v>
      </c>
      <c r="E81" s="9" t="s">
        <v>477</v>
      </c>
      <c r="F81" s="9" t="s">
        <v>246</v>
      </c>
      <c r="G81" s="9" t="s">
        <v>478</v>
      </c>
      <c r="H81" s="9" t="s">
        <v>84</v>
      </c>
      <c r="I81" s="9" t="s">
        <v>68</v>
      </c>
      <c r="J81" s="9" t="s">
        <v>479</v>
      </c>
      <c r="K81" s="9" t="s">
        <v>61</v>
      </c>
      <c r="L81" s="9" t="s">
        <v>480</v>
      </c>
      <c r="M81" s="9" t="s">
        <v>34</v>
      </c>
      <c r="N81" s="9" t="s">
        <v>35</v>
      </c>
      <c r="O81" s="9" t="s">
        <v>36</v>
      </c>
      <c r="P81" s="10" t="str">
        <f>HYPERLINK("https://www.airitibooks.com/Detail/Detail?PublicationID=P20180208203", "https://www.airitibooks.com/Detail/Detail?PublicationID=P20180208203")</f>
        <v>https://www.airitibooks.com/Detail/Detail?PublicationID=P20180208203</v>
      </c>
    </row>
    <row r="82" spans="1:16" ht="21" customHeight="1" x14ac:dyDescent="0.25">
      <c r="A82" s="9" t="s">
        <v>22</v>
      </c>
      <c r="B82" s="9" t="s">
        <v>481</v>
      </c>
      <c r="C82" s="9" t="s">
        <v>482</v>
      </c>
      <c r="D82" s="9" t="s">
        <v>25</v>
      </c>
      <c r="E82" s="9" t="s">
        <v>483</v>
      </c>
      <c r="F82" s="9" t="s">
        <v>246</v>
      </c>
      <c r="G82" s="9" t="s">
        <v>484</v>
      </c>
      <c r="H82" s="9" t="s">
        <v>84</v>
      </c>
      <c r="I82" s="9" t="s">
        <v>300</v>
      </c>
      <c r="J82" s="9" t="s">
        <v>247</v>
      </c>
      <c r="K82" s="9" t="s">
        <v>32</v>
      </c>
      <c r="L82" s="9" t="s">
        <v>187</v>
      </c>
      <c r="M82" s="9" t="s">
        <v>34</v>
      </c>
      <c r="N82" s="9" t="s">
        <v>35</v>
      </c>
      <c r="O82" s="9" t="s">
        <v>36</v>
      </c>
      <c r="P82" s="10" t="str">
        <f>HYPERLINK("https://www.airitibooks.com/Detail/Detail?PublicationID=P20180208210", "https://www.airitibooks.com/Detail/Detail?PublicationID=P20180208210")</f>
        <v>https://www.airitibooks.com/Detail/Detail?PublicationID=P20180208210</v>
      </c>
    </row>
    <row r="83" spans="1:16" ht="21" customHeight="1" x14ac:dyDescent="0.25">
      <c r="A83" s="9" t="s">
        <v>22</v>
      </c>
      <c r="B83" s="9" t="s">
        <v>485</v>
      </c>
      <c r="C83" s="9" t="s">
        <v>486</v>
      </c>
      <c r="D83" s="9" t="s">
        <v>25</v>
      </c>
      <c r="E83" s="9" t="s">
        <v>487</v>
      </c>
      <c r="F83" s="9" t="s">
        <v>246</v>
      </c>
      <c r="G83" s="9" t="s">
        <v>488</v>
      </c>
      <c r="H83" s="9" t="s">
        <v>84</v>
      </c>
      <c r="I83" s="9" t="s">
        <v>68</v>
      </c>
      <c r="J83" s="9" t="s">
        <v>428</v>
      </c>
      <c r="K83" s="9" t="s">
        <v>61</v>
      </c>
      <c r="L83" s="9" t="s">
        <v>429</v>
      </c>
      <c r="M83" s="9" t="s">
        <v>34</v>
      </c>
      <c r="N83" s="9" t="s">
        <v>35</v>
      </c>
      <c r="O83" s="9" t="s">
        <v>36</v>
      </c>
      <c r="P83" s="10" t="str">
        <f>HYPERLINK("https://www.airitibooks.com/Detail/Detail?PublicationID=P20180208271", "https://www.airitibooks.com/Detail/Detail?PublicationID=P20180208271")</f>
        <v>https://www.airitibooks.com/Detail/Detail?PublicationID=P20180208271</v>
      </c>
    </row>
    <row r="84" spans="1:16" ht="21" customHeight="1" x14ac:dyDescent="0.25">
      <c r="A84" s="9" t="s">
        <v>22</v>
      </c>
      <c r="B84" s="9" t="s">
        <v>489</v>
      </c>
      <c r="C84" s="9" t="s">
        <v>490</v>
      </c>
      <c r="D84" s="9" t="s">
        <v>25</v>
      </c>
      <c r="E84" s="9" t="s">
        <v>491</v>
      </c>
      <c r="F84" s="9" t="s">
        <v>246</v>
      </c>
      <c r="G84" s="9" t="s">
        <v>492</v>
      </c>
      <c r="H84" s="9" t="s">
        <v>84</v>
      </c>
      <c r="I84" s="9" t="s">
        <v>68</v>
      </c>
      <c r="J84" s="9" t="s">
        <v>315</v>
      </c>
      <c r="K84" s="9" t="s">
        <v>94</v>
      </c>
      <c r="L84" s="9" t="s">
        <v>316</v>
      </c>
      <c r="M84" s="9" t="s">
        <v>34</v>
      </c>
      <c r="N84" s="9" t="s">
        <v>35</v>
      </c>
      <c r="O84" s="9" t="s">
        <v>36</v>
      </c>
      <c r="P84" s="10" t="str">
        <f>HYPERLINK("https://www.airitibooks.com/Detail/Detail?PublicationID=P20180208277", "https://www.airitibooks.com/Detail/Detail?PublicationID=P20180208277")</f>
        <v>https://www.airitibooks.com/Detail/Detail?PublicationID=P20180208277</v>
      </c>
    </row>
    <row r="85" spans="1:16" ht="21" customHeight="1" x14ac:dyDescent="0.25">
      <c r="A85" s="9" t="s">
        <v>22</v>
      </c>
      <c r="B85" s="9" t="s">
        <v>493</v>
      </c>
      <c r="C85" s="9" t="s">
        <v>494</v>
      </c>
      <c r="D85" s="9" t="s">
        <v>25</v>
      </c>
      <c r="E85" s="9" t="s">
        <v>495</v>
      </c>
      <c r="F85" s="9" t="s">
        <v>246</v>
      </c>
      <c r="G85" s="9" t="s">
        <v>496</v>
      </c>
      <c r="H85" s="9" t="s">
        <v>84</v>
      </c>
      <c r="I85" s="9" t="s">
        <v>68</v>
      </c>
      <c r="J85" s="9" t="s">
        <v>315</v>
      </c>
      <c r="K85" s="9" t="s">
        <v>94</v>
      </c>
      <c r="L85" s="9" t="s">
        <v>316</v>
      </c>
      <c r="M85" s="9" t="s">
        <v>34</v>
      </c>
      <c r="N85" s="9" t="s">
        <v>35</v>
      </c>
      <c r="O85" s="9" t="s">
        <v>36</v>
      </c>
      <c r="P85" s="10" t="str">
        <f>HYPERLINK("https://www.airitibooks.com/Detail/Detail?PublicationID=P20180208280", "https://www.airitibooks.com/Detail/Detail?PublicationID=P20180208280")</f>
        <v>https://www.airitibooks.com/Detail/Detail?PublicationID=P20180208280</v>
      </c>
    </row>
    <row r="86" spans="1:16" ht="21" customHeight="1" x14ac:dyDescent="0.25">
      <c r="A86" s="9" t="s">
        <v>22</v>
      </c>
      <c r="B86" s="9" t="s">
        <v>497</v>
      </c>
      <c r="C86" s="9" t="s">
        <v>498</v>
      </c>
      <c r="D86" s="9" t="s">
        <v>25</v>
      </c>
      <c r="E86" s="9" t="s">
        <v>499</v>
      </c>
      <c r="F86" s="9" t="s">
        <v>246</v>
      </c>
      <c r="G86" s="9" t="s">
        <v>500</v>
      </c>
      <c r="H86" s="9" t="s">
        <v>84</v>
      </c>
      <c r="I86" s="9" t="s">
        <v>150</v>
      </c>
      <c r="J86" s="9" t="s">
        <v>247</v>
      </c>
      <c r="K86" s="9" t="s">
        <v>32</v>
      </c>
      <c r="L86" s="9" t="s">
        <v>187</v>
      </c>
      <c r="M86" s="9" t="s">
        <v>34</v>
      </c>
      <c r="N86" s="9" t="s">
        <v>501</v>
      </c>
      <c r="O86" s="9" t="s">
        <v>36</v>
      </c>
      <c r="P86" s="10" t="str">
        <f>HYPERLINK("https://www.airitibooks.com/Detail/Detail?PublicationID=P20180208292", "https://www.airitibooks.com/Detail/Detail?PublicationID=P20180208292")</f>
        <v>https://www.airitibooks.com/Detail/Detail?PublicationID=P20180208292</v>
      </c>
    </row>
    <row r="87" spans="1:16" ht="21" customHeight="1" x14ac:dyDescent="0.25">
      <c r="A87" s="9" t="s">
        <v>22</v>
      </c>
      <c r="B87" s="9" t="s">
        <v>502</v>
      </c>
      <c r="C87" s="9" t="s">
        <v>503</v>
      </c>
      <c r="D87" s="9" t="s">
        <v>25</v>
      </c>
      <c r="E87" s="9" t="s">
        <v>504</v>
      </c>
      <c r="F87" s="9" t="s">
        <v>246</v>
      </c>
      <c r="G87" s="9" t="s">
        <v>505</v>
      </c>
      <c r="H87" s="9" t="s">
        <v>84</v>
      </c>
      <c r="I87" s="9" t="s">
        <v>150</v>
      </c>
      <c r="J87" s="9" t="s">
        <v>247</v>
      </c>
      <c r="K87" s="9" t="s">
        <v>32</v>
      </c>
      <c r="L87" s="9" t="s">
        <v>187</v>
      </c>
      <c r="M87" s="9" t="s">
        <v>34</v>
      </c>
      <c r="N87" s="9" t="s">
        <v>501</v>
      </c>
      <c r="O87" s="9" t="s">
        <v>36</v>
      </c>
      <c r="P87" s="10" t="str">
        <f>HYPERLINK("https://www.airitibooks.com/Detail/Detail?PublicationID=P20180208293", "https://www.airitibooks.com/Detail/Detail?PublicationID=P20180208293")</f>
        <v>https://www.airitibooks.com/Detail/Detail?PublicationID=P20180208293</v>
      </c>
    </row>
    <row r="88" spans="1:16" ht="21" customHeight="1" x14ac:dyDescent="0.25">
      <c r="A88" s="9" t="s">
        <v>22</v>
      </c>
      <c r="B88" s="9" t="s">
        <v>506</v>
      </c>
      <c r="C88" s="9" t="s">
        <v>507</v>
      </c>
      <c r="D88" s="9" t="s">
        <v>25</v>
      </c>
      <c r="E88" s="9" t="s">
        <v>508</v>
      </c>
      <c r="F88" s="9" t="s">
        <v>246</v>
      </c>
      <c r="G88" s="9" t="s">
        <v>509</v>
      </c>
      <c r="H88" s="9" t="s">
        <v>84</v>
      </c>
      <c r="I88" s="9" t="s">
        <v>150</v>
      </c>
      <c r="J88" s="9" t="s">
        <v>247</v>
      </c>
      <c r="K88" s="9" t="s">
        <v>32</v>
      </c>
      <c r="L88" s="9" t="s">
        <v>187</v>
      </c>
      <c r="M88" s="9" t="s">
        <v>34</v>
      </c>
      <c r="N88" s="9" t="s">
        <v>501</v>
      </c>
      <c r="O88" s="9" t="s">
        <v>36</v>
      </c>
      <c r="P88" s="10" t="str">
        <f>HYPERLINK("https://www.airitibooks.com/Detail/Detail?PublicationID=P20180208294", "https://www.airitibooks.com/Detail/Detail?PublicationID=P20180208294")</f>
        <v>https://www.airitibooks.com/Detail/Detail?PublicationID=P20180208294</v>
      </c>
    </row>
    <row r="89" spans="1:16" ht="21" customHeight="1" x14ac:dyDescent="0.25">
      <c r="A89" s="9" t="s">
        <v>22</v>
      </c>
      <c r="B89" s="9" t="s">
        <v>510</v>
      </c>
      <c r="C89" s="9" t="s">
        <v>511</v>
      </c>
      <c r="D89" s="9" t="s">
        <v>25</v>
      </c>
      <c r="E89" s="9" t="s">
        <v>512</v>
      </c>
      <c r="F89" s="9" t="s">
        <v>246</v>
      </c>
      <c r="G89" s="9" t="s">
        <v>513</v>
      </c>
      <c r="H89" s="9" t="s">
        <v>84</v>
      </c>
      <c r="I89" s="9" t="s">
        <v>150</v>
      </c>
      <c r="J89" s="9" t="s">
        <v>247</v>
      </c>
      <c r="K89" s="9" t="s">
        <v>32</v>
      </c>
      <c r="L89" s="9" t="s">
        <v>187</v>
      </c>
      <c r="M89" s="9" t="s">
        <v>34</v>
      </c>
      <c r="N89" s="9" t="s">
        <v>501</v>
      </c>
      <c r="O89" s="9" t="s">
        <v>36</v>
      </c>
      <c r="P89" s="10" t="str">
        <f>HYPERLINK("https://www.airitibooks.com/Detail/Detail?PublicationID=P20180208295", "https://www.airitibooks.com/Detail/Detail?PublicationID=P20180208295")</f>
        <v>https://www.airitibooks.com/Detail/Detail?PublicationID=P20180208295</v>
      </c>
    </row>
    <row r="90" spans="1:16" ht="21" customHeight="1" x14ac:dyDescent="0.25">
      <c r="A90" s="9" t="s">
        <v>22</v>
      </c>
      <c r="B90" s="9" t="s">
        <v>514</v>
      </c>
      <c r="C90" s="9" t="s">
        <v>515</v>
      </c>
      <c r="D90" s="9" t="s">
        <v>25</v>
      </c>
      <c r="E90" s="9" t="s">
        <v>516</v>
      </c>
      <c r="F90" s="9" t="s">
        <v>246</v>
      </c>
      <c r="G90" s="9" t="s">
        <v>517</v>
      </c>
      <c r="H90" s="9" t="s">
        <v>84</v>
      </c>
      <c r="I90" s="9" t="s">
        <v>68</v>
      </c>
      <c r="J90" s="9" t="s">
        <v>315</v>
      </c>
      <c r="K90" s="9" t="s">
        <v>94</v>
      </c>
      <c r="L90" s="9" t="s">
        <v>316</v>
      </c>
      <c r="M90" s="9" t="s">
        <v>34</v>
      </c>
      <c r="N90" s="9" t="s">
        <v>35</v>
      </c>
      <c r="O90" s="9" t="s">
        <v>36</v>
      </c>
      <c r="P90" s="10" t="str">
        <f>HYPERLINK("https://www.airitibooks.com/Detail/Detail?PublicationID=P20180208308", "https://www.airitibooks.com/Detail/Detail?PublicationID=P20180208308")</f>
        <v>https://www.airitibooks.com/Detail/Detail?PublicationID=P20180208308</v>
      </c>
    </row>
    <row r="91" spans="1:16" ht="21" customHeight="1" x14ac:dyDescent="0.25">
      <c r="A91" s="9" t="s">
        <v>22</v>
      </c>
      <c r="B91" s="9" t="s">
        <v>518</v>
      </c>
      <c r="C91" s="9" t="s">
        <v>519</v>
      </c>
      <c r="D91" s="9" t="s">
        <v>25</v>
      </c>
      <c r="E91" s="9" t="s">
        <v>520</v>
      </c>
      <c r="F91" s="9" t="s">
        <v>246</v>
      </c>
      <c r="G91" s="9" t="s">
        <v>521</v>
      </c>
      <c r="H91" s="9" t="s">
        <v>84</v>
      </c>
      <c r="I91" s="9" t="s">
        <v>68</v>
      </c>
      <c r="J91" s="9" t="s">
        <v>522</v>
      </c>
      <c r="K91" s="9" t="s">
        <v>94</v>
      </c>
      <c r="L91" s="9" t="s">
        <v>316</v>
      </c>
      <c r="M91" s="9" t="s">
        <v>34</v>
      </c>
      <c r="N91" s="9" t="s">
        <v>35</v>
      </c>
      <c r="O91" s="9" t="s">
        <v>36</v>
      </c>
      <c r="P91" s="10" t="str">
        <f>HYPERLINK("https://www.airitibooks.com/Detail/Detail?PublicationID=P20180208946", "https://www.airitibooks.com/Detail/Detail?PublicationID=P20180208946")</f>
        <v>https://www.airitibooks.com/Detail/Detail?PublicationID=P20180208946</v>
      </c>
    </row>
    <row r="92" spans="1:16" ht="21" customHeight="1" x14ac:dyDescent="0.25">
      <c r="A92" s="9" t="s">
        <v>22</v>
      </c>
      <c r="B92" s="9" t="s">
        <v>523</v>
      </c>
      <c r="C92" s="9" t="s">
        <v>524</v>
      </c>
      <c r="D92" s="9" t="s">
        <v>25</v>
      </c>
      <c r="E92" s="9" t="s">
        <v>525</v>
      </c>
      <c r="F92" s="9" t="s">
        <v>246</v>
      </c>
      <c r="G92" s="9" t="s">
        <v>526</v>
      </c>
      <c r="H92" s="9" t="s">
        <v>84</v>
      </c>
      <c r="I92" s="9" t="s">
        <v>68</v>
      </c>
      <c r="J92" s="9" t="s">
        <v>315</v>
      </c>
      <c r="K92" s="9" t="s">
        <v>94</v>
      </c>
      <c r="L92" s="9" t="s">
        <v>316</v>
      </c>
      <c r="M92" s="9" t="s">
        <v>34</v>
      </c>
      <c r="N92" s="9" t="s">
        <v>35</v>
      </c>
      <c r="O92" s="9" t="s">
        <v>36</v>
      </c>
      <c r="P92" s="10" t="str">
        <f>HYPERLINK("https://www.airitibooks.com/Detail/Detail?PublicationID=P20180208978", "https://www.airitibooks.com/Detail/Detail?PublicationID=P20180208978")</f>
        <v>https://www.airitibooks.com/Detail/Detail?PublicationID=P20180208978</v>
      </c>
    </row>
    <row r="93" spans="1:16" ht="21" customHeight="1" x14ac:dyDescent="0.25">
      <c r="A93" s="9" t="s">
        <v>22</v>
      </c>
      <c r="B93" s="9" t="s">
        <v>527</v>
      </c>
      <c r="C93" s="9" t="s">
        <v>528</v>
      </c>
      <c r="D93" s="9" t="s">
        <v>25</v>
      </c>
      <c r="E93" s="9" t="s">
        <v>529</v>
      </c>
      <c r="F93" s="9" t="s">
        <v>463</v>
      </c>
      <c r="G93" s="9" t="s">
        <v>530</v>
      </c>
      <c r="H93" s="9" t="s">
        <v>84</v>
      </c>
      <c r="I93" s="9" t="s">
        <v>85</v>
      </c>
      <c r="J93" s="9" t="s">
        <v>531</v>
      </c>
      <c r="K93" s="9" t="s">
        <v>94</v>
      </c>
      <c r="L93" s="9" t="s">
        <v>532</v>
      </c>
      <c r="M93" s="9" t="s">
        <v>34</v>
      </c>
      <c r="N93" s="9" t="s">
        <v>35</v>
      </c>
      <c r="O93" s="9" t="s">
        <v>36</v>
      </c>
      <c r="P93" s="10" t="str">
        <f>HYPERLINK("https://www.airitibooks.com/Detail/Detail?PublicationID=P20180208998", "https://www.airitibooks.com/Detail/Detail?PublicationID=P20180208998")</f>
        <v>https://www.airitibooks.com/Detail/Detail?PublicationID=P20180208998</v>
      </c>
    </row>
    <row r="94" spans="1:16" ht="21" customHeight="1" x14ac:dyDescent="0.25">
      <c r="A94" s="9" t="s">
        <v>22</v>
      </c>
      <c r="B94" s="9" t="s">
        <v>533</v>
      </c>
      <c r="C94" s="9" t="s">
        <v>534</v>
      </c>
      <c r="D94" s="9" t="s">
        <v>25</v>
      </c>
      <c r="E94" s="9" t="s">
        <v>535</v>
      </c>
      <c r="F94" s="9" t="s">
        <v>463</v>
      </c>
      <c r="G94" s="9" t="s">
        <v>536</v>
      </c>
      <c r="H94" s="9" t="s">
        <v>84</v>
      </c>
      <c r="I94" s="9" t="s">
        <v>85</v>
      </c>
      <c r="J94" s="9" t="s">
        <v>531</v>
      </c>
      <c r="K94" s="9" t="s">
        <v>94</v>
      </c>
      <c r="L94" s="9" t="s">
        <v>532</v>
      </c>
      <c r="M94" s="9" t="s">
        <v>34</v>
      </c>
      <c r="N94" s="9" t="s">
        <v>35</v>
      </c>
      <c r="O94" s="9" t="s">
        <v>36</v>
      </c>
      <c r="P94" s="10" t="str">
        <f>HYPERLINK("https://www.airitibooks.com/Detail/Detail?PublicationID=P20180208999", "https://www.airitibooks.com/Detail/Detail?PublicationID=P20180208999")</f>
        <v>https://www.airitibooks.com/Detail/Detail?PublicationID=P20180208999</v>
      </c>
    </row>
    <row r="95" spans="1:16" ht="21" customHeight="1" x14ac:dyDescent="0.25">
      <c r="A95" s="9" t="s">
        <v>22</v>
      </c>
      <c r="B95" s="9" t="s">
        <v>537</v>
      </c>
      <c r="C95" s="9" t="s">
        <v>538</v>
      </c>
      <c r="D95" s="9" t="s">
        <v>25</v>
      </c>
      <c r="E95" s="9" t="s">
        <v>539</v>
      </c>
      <c r="F95" s="9" t="s">
        <v>540</v>
      </c>
      <c r="G95" s="9" t="s">
        <v>541</v>
      </c>
      <c r="H95" s="9" t="s">
        <v>116</v>
      </c>
      <c r="I95" s="9" t="s">
        <v>100</v>
      </c>
      <c r="J95" s="9" t="s">
        <v>542</v>
      </c>
      <c r="K95" s="9" t="s">
        <v>32</v>
      </c>
      <c r="L95" s="9" t="s">
        <v>543</v>
      </c>
      <c r="M95" s="9" t="s">
        <v>34</v>
      </c>
      <c r="N95" s="9" t="s">
        <v>35</v>
      </c>
      <c r="O95" s="9" t="s">
        <v>36</v>
      </c>
      <c r="P95" s="10" t="str">
        <f>HYPERLINK("https://www.airitibooks.com/Detail/Detail?PublicationID=P20180223028", "https://www.airitibooks.com/Detail/Detail?PublicationID=P20180223028")</f>
        <v>https://www.airitibooks.com/Detail/Detail?PublicationID=P20180223028</v>
      </c>
    </row>
    <row r="96" spans="1:16" ht="21" customHeight="1" x14ac:dyDescent="0.25">
      <c r="A96" s="9" t="s">
        <v>22</v>
      </c>
      <c r="B96" s="9" t="s">
        <v>544</v>
      </c>
      <c r="C96" s="9" t="s">
        <v>545</v>
      </c>
      <c r="D96" s="9" t="s">
        <v>25</v>
      </c>
      <c r="E96" s="9" t="s">
        <v>546</v>
      </c>
      <c r="F96" s="9" t="s">
        <v>547</v>
      </c>
      <c r="G96" s="9" t="s">
        <v>548</v>
      </c>
      <c r="H96" s="9" t="s">
        <v>116</v>
      </c>
      <c r="I96" s="9" t="s">
        <v>52</v>
      </c>
      <c r="J96" s="9" t="s">
        <v>549</v>
      </c>
      <c r="K96" s="9" t="s">
        <v>94</v>
      </c>
      <c r="L96" s="9" t="s">
        <v>95</v>
      </c>
      <c r="M96" s="9" t="s">
        <v>34</v>
      </c>
      <c r="N96" s="9" t="s">
        <v>35</v>
      </c>
      <c r="O96" s="9" t="s">
        <v>36</v>
      </c>
      <c r="P96" s="10" t="str">
        <f>HYPERLINK("https://www.airitibooks.com/Detail/Detail?PublicationID=P20180309002", "https://www.airitibooks.com/Detail/Detail?PublicationID=P20180309002")</f>
        <v>https://www.airitibooks.com/Detail/Detail?PublicationID=P20180309002</v>
      </c>
    </row>
    <row r="97" spans="1:16" ht="21" customHeight="1" x14ac:dyDescent="0.25">
      <c r="A97" s="9" t="s">
        <v>22</v>
      </c>
      <c r="B97" s="9" t="s">
        <v>550</v>
      </c>
      <c r="C97" s="9" t="s">
        <v>551</v>
      </c>
      <c r="D97" s="9" t="s">
        <v>25</v>
      </c>
      <c r="E97" s="9" t="s">
        <v>552</v>
      </c>
      <c r="F97" s="9" t="s">
        <v>209</v>
      </c>
      <c r="G97" s="9" t="s">
        <v>553</v>
      </c>
      <c r="H97" s="9" t="s">
        <v>116</v>
      </c>
      <c r="I97" s="9" t="s">
        <v>307</v>
      </c>
      <c r="J97" s="9" t="s">
        <v>554</v>
      </c>
      <c r="K97" s="9" t="s">
        <v>61</v>
      </c>
      <c r="L97" s="9" t="s">
        <v>555</v>
      </c>
      <c r="M97" s="9" t="s">
        <v>34</v>
      </c>
      <c r="N97" s="9" t="s">
        <v>35</v>
      </c>
      <c r="O97" s="9" t="s">
        <v>36</v>
      </c>
      <c r="P97" s="10" t="str">
        <f>HYPERLINK("https://www.airitibooks.com/Detail/Detail?PublicationID=P20180309036", "https://www.airitibooks.com/Detail/Detail?PublicationID=P20180309036")</f>
        <v>https://www.airitibooks.com/Detail/Detail?PublicationID=P20180309036</v>
      </c>
    </row>
    <row r="98" spans="1:16" ht="21" customHeight="1" x14ac:dyDescent="0.25">
      <c r="A98" s="9" t="s">
        <v>22</v>
      </c>
      <c r="B98" s="9" t="s">
        <v>556</v>
      </c>
      <c r="C98" s="9" t="s">
        <v>557</v>
      </c>
      <c r="D98" s="9" t="s">
        <v>25</v>
      </c>
      <c r="E98" s="9" t="s">
        <v>558</v>
      </c>
      <c r="F98" s="9" t="s">
        <v>209</v>
      </c>
      <c r="G98" s="9" t="s">
        <v>559</v>
      </c>
      <c r="H98" s="9" t="s">
        <v>116</v>
      </c>
      <c r="I98" s="9" t="s">
        <v>229</v>
      </c>
      <c r="J98" s="9" t="s">
        <v>560</v>
      </c>
      <c r="K98" s="9" t="s">
        <v>61</v>
      </c>
      <c r="L98" s="9" t="s">
        <v>561</v>
      </c>
      <c r="M98" s="9" t="s">
        <v>34</v>
      </c>
      <c r="N98" s="9" t="s">
        <v>35</v>
      </c>
      <c r="O98" s="9" t="s">
        <v>36</v>
      </c>
      <c r="P98" s="10" t="str">
        <f>HYPERLINK("https://www.airitibooks.com/Detail/Detail?PublicationID=P20180309042", "https://www.airitibooks.com/Detail/Detail?PublicationID=P20180309042")</f>
        <v>https://www.airitibooks.com/Detail/Detail?PublicationID=P20180309042</v>
      </c>
    </row>
    <row r="99" spans="1:16" ht="21" customHeight="1" x14ac:dyDescent="0.25">
      <c r="A99" s="9" t="s">
        <v>22</v>
      </c>
      <c r="B99" s="9" t="s">
        <v>562</v>
      </c>
      <c r="C99" s="9" t="s">
        <v>563</v>
      </c>
      <c r="D99" s="9" t="s">
        <v>25</v>
      </c>
      <c r="E99" s="9" t="s">
        <v>564</v>
      </c>
      <c r="F99" s="9" t="s">
        <v>565</v>
      </c>
      <c r="G99" s="9" t="s">
        <v>566</v>
      </c>
      <c r="H99" s="9" t="s">
        <v>116</v>
      </c>
      <c r="I99" s="9" t="s">
        <v>374</v>
      </c>
      <c r="J99" s="9" t="s">
        <v>567</v>
      </c>
      <c r="K99" s="9" t="s">
        <v>61</v>
      </c>
      <c r="L99" s="9" t="s">
        <v>568</v>
      </c>
      <c r="M99" s="9" t="s">
        <v>34</v>
      </c>
      <c r="N99" s="9" t="s">
        <v>35</v>
      </c>
      <c r="O99" s="9" t="s">
        <v>36</v>
      </c>
      <c r="P99" s="10" t="str">
        <f>HYPERLINK("https://www.airitibooks.com/Detail/Detail?PublicationID=P20180323023", "https://www.airitibooks.com/Detail/Detail?PublicationID=P20180323023")</f>
        <v>https://www.airitibooks.com/Detail/Detail?PublicationID=P20180323023</v>
      </c>
    </row>
    <row r="100" spans="1:16" ht="21" customHeight="1" x14ac:dyDescent="0.25">
      <c r="A100" s="9" t="s">
        <v>22</v>
      </c>
      <c r="B100" s="9" t="s">
        <v>569</v>
      </c>
      <c r="C100" s="9" t="s">
        <v>570</v>
      </c>
      <c r="D100" s="9" t="s">
        <v>25</v>
      </c>
      <c r="E100" s="9" t="s">
        <v>571</v>
      </c>
      <c r="F100" s="9" t="s">
        <v>565</v>
      </c>
      <c r="G100" s="9" t="s">
        <v>572</v>
      </c>
      <c r="H100" s="9" t="s">
        <v>116</v>
      </c>
      <c r="I100" s="9" t="s">
        <v>300</v>
      </c>
      <c r="J100" s="9" t="s">
        <v>573</v>
      </c>
      <c r="K100" s="9" t="s">
        <v>231</v>
      </c>
      <c r="L100" s="9" t="s">
        <v>272</v>
      </c>
      <c r="M100" s="9" t="s">
        <v>34</v>
      </c>
      <c r="N100" s="9" t="s">
        <v>35</v>
      </c>
      <c r="O100" s="9" t="s">
        <v>36</v>
      </c>
      <c r="P100" s="10" t="str">
        <f>HYPERLINK("https://www.airitibooks.com/Detail/Detail?PublicationID=P20180323029", "https://www.airitibooks.com/Detail/Detail?PublicationID=P20180323029")</f>
        <v>https://www.airitibooks.com/Detail/Detail?PublicationID=P20180323029</v>
      </c>
    </row>
    <row r="101" spans="1:16" ht="21" customHeight="1" x14ac:dyDescent="0.25">
      <c r="A101" s="9" t="s">
        <v>22</v>
      </c>
      <c r="B101" s="9" t="s">
        <v>574</v>
      </c>
      <c r="C101" s="9" t="s">
        <v>575</v>
      </c>
      <c r="D101" s="9" t="s">
        <v>25</v>
      </c>
      <c r="E101" s="9" t="s">
        <v>576</v>
      </c>
      <c r="F101" s="9" t="s">
        <v>577</v>
      </c>
      <c r="G101" s="9" t="s">
        <v>578</v>
      </c>
      <c r="H101" s="9" t="s">
        <v>116</v>
      </c>
      <c r="I101" s="9" t="s">
        <v>30</v>
      </c>
      <c r="J101" s="9" t="s">
        <v>579</v>
      </c>
      <c r="K101" s="9" t="s">
        <v>119</v>
      </c>
      <c r="L101" s="9" t="s">
        <v>365</v>
      </c>
      <c r="M101" s="9" t="s">
        <v>34</v>
      </c>
      <c r="N101" s="9" t="s">
        <v>35</v>
      </c>
      <c r="O101" s="9" t="s">
        <v>36</v>
      </c>
      <c r="P101" s="10" t="str">
        <f>HYPERLINK("https://www.airitibooks.com/Detail/Detail?PublicationID=P20180323034", "https://www.airitibooks.com/Detail/Detail?PublicationID=P20180323034")</f>
        <v>https://www.airitibooks.com/Detail/Detail?PublicationID=P20180323034</v>
      </c>
    </row>
    <row r="102" spans="1:16" ht="21" customHeight="1" x14ac:dyDescent="0.25">
      <c r="A102" s="9" t="s">
        <v>22</v>
      </c>
      <c r="B102" s="9" t="s">
        <v>580</v>
      </c>
      <c r="C102" s="9" t="s">
        <v>581</v>
      </c>
      <c r="D102" s="9" t="s">
        <v>25</v>
      </c>
      <c r="E102" s="9" t="s">
        <v>582</v>
      </c>
      <c r="F102" s="9" t="s">
        <v>565</v>
      </c>
      <c r="G102" s="9" t="s">
        <v>583</v>
      </c>
      <c r="H102" s="9" t="s">
        <v>116</v>
      </c>
      <c r="I102" s="9" t="s">
        <v>204</v>
      </c>
      <c r="J102" s="9" t="s">
        <v>584</v>
      </c>
      <c r="K102" s="9" t="s">
        <v>32</v>
      </c>
      <c r="L102" s="9" t="s">
        <v>33</v>
      </c>
      <c r="M102" s="9" t="s">
        <v>34</v>
      </c>
      <c r="N102" s="9" t="s">
        <v>35</v>
      </c>
      <c r="O102" s="9" t="s">
        <v>36</v>
      </c>
      <c r="P102" s="10" t="str">
        <f>HYPERLINK("https://www.airitibooks.com/Detail/Detail?PublicationID=P20180330065", "https://www.airitibooks.com/Detail/Detail?PublicationID=P20180330065")</f>
        <v>https://www.airitibooks.com/Detail/Detail?PublicationID=P20180330065</v>
      </c>
    </row>
    <row r="103" spans="1:16" ht="21" customHeight="1" x14ac:dyDescent="0.25">
      <c r="A103" s="9" t="s">
        <v>22</v>
      </c>
      <c r="B103" s="9" t="s">
        <v>585</v>
      </c>
      <c r="C103" s="9" t="s">
        <v>586</v>
      </c>
      <c r="D103" s="9" t="s">
        <v>25</v>
      </c>
      <c r="E103" s="9" t="s">
        <v>587</v>
      </c>
      <c r="F103" s="9" t="s">
        <v>588</v>
      </c>
      <c r="G103" s="9" t="s">
        <v>589</v>
      </c>
      <c r="H103" s="9" t="s">
        <v>84</v>
      </c>
      <c r="I103" s="9" t="s">
        <v>59</v>
      </c>
      <c r="J103" s="9" t="s">
        <v>590</v>
      </c>
      <c r="K103" s="9" t="s">
        <v>70</v>
      </c>
      <c r="L103" s="9" t="s">
        <v>71</v>
      </c>
      <c r="M103" s="9" t="s">
        <v>34</v>
      </c>
      <c r="N103" s="9" t="s">
        <v>35</v>
      </c>
      <c r="O103" s="9" t="s">
        <v>36</v>
      </c>
      <c r="P103" s="10" t="str">
        <f>HYPERLINK("https://www.airitibooks.com/Detail/Detail?PublicationID=P20180330068", "https://www.airitibooks.com/Detail/Detail?PublicationID=P20180330068")</f>
        <v>https://www.airitibooks.com/Detail/Detail?PublicationID=P20180330068</v>
      </c>
    </row>
    <row r="104" spans="1:16" ht="21" customHeight="1" x14ac:dyDescent="0.25">
      <c r="A104" s="9" t="s">
        <v>22</v>
      </c>
      <c r="B104" s="9" t="s">
        <v>591</v>
      </c>
      <c r="C104" s="9" t="s">
        <v>592</v>
      </c>
      <c r="D104" s="9" t="s">
        <v>25</v>
      </c>
      <c r="E104" s="9" t="s">
        <v>593</v>
      </c>
      <c r="F104" s="9" t="s">
        <v>594</v>
      </c>
      <c r="G104" s="9" t="s">
        <v>595</v>
      </c>
      <c r="H104" s="9" t="s">
        <v>29</v>
      </c>
      <c r="I104" s="9" t="s">
        <v>204</v>
      </c>
      <c r="J104" s="9" t="s">
        <v>596</v>
      </c>
      <c r="K104" s="9" t="s">
        <v>94</v>
      </c>
      <c r="L104" s="9" t="s">
        <v>316</v>
      </c>
      <c r="M104" s="9" t="s">
        <v>34</v>
      </c>
      <c r="N104" s="9" t="s">
        <v>35</v>
      </c>
      <c r="O104" s="9" t="s">
        <v>36</v>
      </c>
      <c r="P104" s="10" t="str">
        <f>HYPERLINK("https://www.airitibooks.com/Detail/Detail?PublicationID=P20180413064", "https://www.airitibooks.com/Detail/Detail?PublicationID=P20180413064")</f>
        <v>https://www.airitibooks.com/Detail/Detail?PublicationID=P20180413064</v>
      </c>
    </row>
    <row r="105" spans="1:16" ht="21" customHeight="1" x14ac:dyDescent="0.25">
      <c r="A105" s="9" t="s">
        <v>22</v>
      </c>
      <c r="B105" s="9" t="s">
        <v>597</v>
      </c>
      <c r="C105" s="9" t="s">
        <v>598</v>
      </c>
      <c r="D105" s="9" t="s">
        <v>25</v>
      </c>
      <c r="E105" s="9" t="s">
        <v>599</v>
      </c>
      <c r="F105" s="9" t="s">
        <v>320</v>
      </c>
      <c r="G105" s="9" t="s">
        <v>600</v>
      </c>
      <c r="H105" s="9" t="s">
        <v>116</v>
      </c>
      <c r="I105" s="9" t="s">
        <v>601</v>
      </c>
      <c r="J105" s="9" t="s">
        <v>602</v>
      </c>
      <c r="K105" s="9" t="s">
        <v>94</v>
      </c>
      <c r="L105" s="9" t="s">
        <v>263</v>
      </c>
      <c r="M105" s="9" t="s">
        <v>34</v>
      </c>
      <c r="N105" s="9" t="s">
        <v>35</v>
      </c>
      <c r="O105" s="9" t="s">
        <v>36</v>
      </c>
      <c r="P105" s="10" t="str">
        <f>HYPERLINK("https://www.airitibooks.com/Detail/Detail?PublicationID=P20180413083", "https://www.airitibooks.com/Detail/Detail?PublicationID=P20180413083")</f>
        <v>https://www.airitibooks.com/Detail/Detail?PublicationID=P20180413083</v>
      </c>
    </row>
    <row r="106" spans="1:16" ht="21" customHeight="1" x14ac:dyDescent="0.25">
      <c r="A106" s="9" t="s">
        <v>22</v>
      </c>
      <c r="B106" s="9" t="s">
        <v>603</v>
      </c>
      <c r="C106" s="9" t="s">
        <v>604</v>
      </c>
      <c r="D106" s="9" t="s">
        <v>25</v>
      </c>
      <c r="E106" s="9" t="s">
        <v>605</v>
      </c>
      <c r="F106" s="9" t="s">
        <v>606</v>
      </c>
      <c r="G106" s="9" t="s">
        <v>607</v>
      </c>
      <c r="H106" s="9" t="s">
        <v>84</v>
      </c>
      <c r="I106" s="9" t="s">
        <v>150</v>
      </c>
      <c r="J106" s="9" t="s">
        <v>43</v>
      </c>
      <c r="K106" s="9" t="s">
        <v>44</v>
      </c>
      <c r="L106" s="9" t="s">
        <v>45</v>
      </c>
      <c r="M106" s="9" t="s">
        <v>34</v>
      </c>
      <c r="N106" s="9" t="s">
        <v>35</v>
      </c>
      <c r="O106" s="9" t="s">
        <v>36</v>
      </c>
      <c r="P106" s="10" t="str">
        <f>HYPERLINK("https://www.airitibooks.com/Detail/Detail?PublicationID=P20180413094", "https://www.airitibooks.com/Detail/Detail?PublicationID=P20180413094")</f>
        <v>https://www.airitibooks.com/Detail/Detail?PublicationID=P20180413094</v>
      </c>
    </row>
    <row r="107" spans="1:16" ht="21" customHeight="1" x14ac:dyDescent="0.25">
      <c r="A107" s="9" t="s">
        <v>22</v>
      </c>
      <c r="B107" s="9" t="s">
        <v>608</v>
      </c>
      <c r="C107" s="9" t="s">
        <v>609</v>
      </c>
      <c r="D107" s="9" t="s">
        <v>25</v>
      </c>
      <c r="E107" s="9" t="s">
        <v>610</v>
      </c>
      <c r="F107" s="9" t="s">
        <v>606</v>
      </c>
      <c r="G107" s="9" t="s">
        <v>611</v>
      </c>
      <c r="H107" s="9" t="s">
        <v>84</v>
      </c>
      <c r="I107" s="9" t="s">
        <v>150</v>
      </c>
      <c r="J107" s="9" t="s">
        <v>328</v>
      </c>
      <c r="K107" s="9" t="s">
        <v>44</v>
      </c>
      <c r="L107" s="9" t="s">
        <v>329</v>
      </c>
      <c r="M107" s="9" t="s">
        <v>34</v>
      </c>
      <c r="N107" s="9" t="s">
        <v>35</v>
      </c>
      <c r="O107" s="9" t="s">
        <v>36</v>
      </c>
      <c r="P107" s="10" t="str">
        <f>HYPERLINK("https://www.airitibooks.com/Detail/Detail?PublicationID=P20180413097", "https://www.airitibooks.com/Detail/Detail?PublicationID=P20180413097")</f>
        <v>https://www.airitibooks.com/Detail/Detail?PublicationID=P20180413097</v>
      </c>
    </row>
    <row r="108" spans="1:16" ht="21" customHeight="1" x14ac:dyDescent="0.25">
      <c r="A108" s="9" t="s">
        <v>22</v>
      </c>
      <c r="B108" s="9" t="s">
        <v>612</v>
      </c>
      <c r="C108" s="9" t="s">
        <v>613</v>
      </c>
      <c r="D108" s="9" t="s">
        <v>25</v>
      </c>
      <c r="E108" s="9" t="s">
        <v>614</v>
      </c>
      <c r="F108" s="9" t="s">
        <v>615</v>
      </c>
      <c r="G108" s="9" t="s">
        <v>616</v>
      </c>
      <c r="H108" s="9" t="s">
        <v>84</v>
      </c>
      <c r="I108" s="9" t="s">
        <v>150</v>
      </c>
      <c r="J108" s="9" t="s">
        <v>522</v>
      </c>
      <c r="K108" s="9" t="s">
        <v>94</v>
      </c>
      <c r="L108" s="9" t="s">
        <v>316</v>
      </c>
      <c r="M108" s="9" t="s">
        <v>34</v>
      </c>
      <c r="N108" s="9" t="s">
        <v>35</v>
      </c>
      <c r="O108" s="9" t="s">
        <v>36</v>
      </c>
      <c r="P108" s="10" t="str">
        <f>HYPERLINK("https://www.airitibooks.com/Detail/Detail?PublicationID=P20180413102", "https://www.airitibooks.com/Detail/Detail?PublicationID=P20180413102")</f>
        <v>https://www.airitibooks.com/Detail/Detail?PublicationID=P20180413102</v>
      </c>
    </row>
    <row r="109" spans="1:16" ht="21" customHeight="1" x14ac:dyDescent="0.25">
      <c r="A109" s="9" t="s">
        <v>22</v>
      </c>
      <c r="B109" s="9" t="s">
        <v>617</v>
      </c>
      <c r="C109" s="9" t="s">
        <v>618</v>
      </c>
      <c r="D109" s="9" t="s">
        <v>25</v>
      </c>
      <c r="E109" s="9" t="s">
        <v>619</v>
      </c>
      <c r="F109" s="9" t="s">
        <v>620</v>
      </c>
      <c r="G109" s="9" t="s">
        <v>25</v>
      </c>
      <c r="H109" s="9" t="s">
        <v>84</v>
      </c>
      <c r="I109" s="9" t="s">
        <v>307</v>
      </c>
      <c r="J109" s="9" t="s">
        <v>621</v>
      </c>
      <c r="K109" s="9" t="s">
        <v>32</v>
      </c>
      <c r="L109" s="9" t="s">
        <v>187</v>
      </c>
      <c r="M109" s="9" t="s">
        <v>34</v>
      </c>
      <c r="N109" s="9" t="s">
        <v>35</v>
      </c>
      <c r="O109" s="9" t="s">
        <v>36</v>
      </c>
      <c r="P109" s="10" t="str">
        <f>HYPERLINK("https://www.airitibooks.com/Detail/Detail?PublicationID=P20180413111", "https://www.airitibooks.com/Detail/Detail?PublicationID=P20180413111")</f>
        <v>https://www.airitibooks.com/Detail/Detail?PublicationID=P20180413111</v>
      </c>
    </row>
    <row r="110" spans="1:16" ht="21" customHeight="1" x14ac:dyDescent="0.25">
      <c r="A110" s="9" t="s">
        <v>22</v>
      </c>
      <c r="B110" s="9" t="s">
        <v>622</v>
      </c>
      <c r="C110" s="9" t="s">
        <v>623</v>
      </c>
      <c r="D110" s="9" t="s">
        <v>25</v>
      </c>
      <c r="E110" s="9" t="s">
        <v>624</v>
      </c>
      <c r="F110" s="9" t="s">
        <v>625</v>
      </c>
      <c r="G110" s="9" t="s">
        <v>626</v>
      </c>
      <c r="H110" s="9" t="s">
        <v>116</v>
      </c>
      <c r="I110" s="9" t="s">
        <v>300</v>
      </c>
      <c r="J110" s="9" t="s">
        <v>627</v>
      </c>
      <c r="K110" s="9" t="s">
        <v>159</v>
      </c>
      <c r="L110" s="9" t="s">
        <v>628</v>
      </c>
      <c r="M110" s="9" t="s">
        <v>34</v>
      </c>
      <c r="N110" s="9" t="s">
        <v>35</v>
      </c>
      <c r="O110" s="9" t="s">
        <v>36</v>
      </c>
      <c r="P110" s="10" t="str">
        <f>HYPERLINK("https://www.airitibooks.com/Detail/Detail?PublicationID=P20180413112", "https://www.airitibooks.com/Detail/Detail?PublicationID=P20180413112")</f>
        <v>https://www.airitibooks.com/Detail/Detail?PublicationID=P20180413112</v>
      </c>
    </row>
    <row r="111" spans="1:16" ht="21" customHeight="1" x14ac:dyDescent="0.25">
      <c r="A111" s="9" t="s">
        <v>22</v>
      </c>
      <c r="B111" s="9" t="s">
        <v>629</v>
      </c>
      <c r="C111" s="9" t="s">
        <v>630</v>
      </c>
      <c r="D111" s="9" t="s">
        <v>25</v>
      </c>
      <c r="E111" s="9" t="s">
        <v>631</v>
      </c>
      <c r="F111" s="9" t="s">
        <v>191</v>
      </c>
      <c r="G111" s="9" t="s">
        <v>632</v>
      </c>
      <c r="H111" s="9" t="s">
        <v>84</v>
      </c>
      <c r="I111" s="9" t="s">
        <v>633</v>
      </c>
      <c r="J111" s="9" t="s">
        <v>634</v>
      </c>
      <c r="K111" s="9" t="s">
        <v>32</v>
      </c>
      <c r="L111" s="9" t="s">
        <v>187</v>
      </c>
      <c r="M111" s="9" t="s">
        <v>34</v>
      </c>
      <c r="N111" s="9" t="s">
        <v>35</v>
      </c>
      <c r="O111" s="9" t="s">
        <v>36</v>
      </c>
      <c r="P111" s="10" t="str">
        <f>HYPERLINK("https://www.airitibooks.com/Detail/Detail?PublicationID=P20180413146", "https://www.airitibooks.com/Detail/Detail?PublicationID=P20180413146")</f>
        <v>https://www.airitibooks.com/Detail/Detail?PublicationID=P20180413146</v>
      </c>
    </row>
    <row r="112" spans="1:16" ht="21" customHeight="1" x14ac:dyDescent="0.25">
      <c r="A112" s="9" t="s">
        <v>22</v>
      </c>
      <c r="B112" s="9" t="s">
        <v>635</v>
      </c>
      <c r="C112" s="9" t="s">
        <v>636</v>
      </c>
      <c r="D112" s="9" t="s">
        <v>25</v>
      </c>
      <c r="E112" s="9" t="s">
        <v>637</v>
      </c>
      <c r="F112" s="9" t="s">
        <v>191</v>
      </c>
      <c r="G112" s="9" t="s">
        <v>25</v>
      </c>
      <c r="H112" s="9" t="s">
        <v>77</v>
      </c>
      <c r="I112" s="9" t="s">
        <v>633</v>
      </c>
      <c r="J112" s="9" t="s">
        <v>638</v>
      </c>
      <c r="K112" s="9" t="s">
        <v>32</v>
      </c>
      <c r="L112" s="9" t="s">
        <v>187</v>
      </c>
      <c r="M112" s="9" t="s">
        <v>34</v>
      </c>
      <c r="N112" s="9" t="s">
        <v>35</v>
      </c>
      <c r="O112" s="9" t="s">
        <v>36</v>
      </c>
      <c r="P112" s="10" t="str">
        <f>HYPERLINK("https://www.airitibooks.com/Detail/Detail?PublicationID=P20180413149", "https://www.airitibooks.com/Detail/Detail?PublicationID=P20180413149")</f>
        <v>https://www.airitibooks.com/Detail/Detail?PublicationID=P20180413149</v>
      </c>
    </row>
    <row r="113" spans="1:16" ht="21" customHeight="1" x14ac:dyDescent="0.25">
      <c r="A113" s="9" t="s">
        <v>22</v>
      </c>
      <c r="B113" s="9" t="s">
        <v>639</v>
      </c>
      <c r="C113" s="9" t="s">
        <v>640</v>
      </c>
      <c r="D113" s="9" t="s">
        <v>25</v>
      </c>
      <c r="E113" s="9" t="s">
        <v>641</v>
      </c>
      <c r="F113" s="9" t="s">
        <v>191</v>
      </c>
      <c r="G113" s="9" t="s">
        <v>25</v>
      </c>
      <c r="H113" s="9" t="s">
        <v>116</v>
      </c>
      <c r="I113" s="9" t="s">
        <v>307</v>
      </c>
      <c r="J113" s="9" t="s">
        <v>642</v>
      </c>
      <c r="K113" s="9" t="s">
        <v>32</v>
      </c>
      <c r="L113" s="9" t="s">
        <v>187</v>
      </c>
      <c r="M113" s="9" t="s">
        <v>34</v>
      </c>
      <c r="N113" s="9" t="s">
        <v>35</v>
      </c>
      <c r="O113" s="9" t="s">
        <v>36</v>
      </c>
      <c r="P113" s="10" t="str">
        <f>HYPERLINK("https://www.airitibooks.com/Detail/Detail?PublicationID=P20180413150", "https://www.airitibooks.com/Detail/Detail?PublicationID=P20180413150")</f>
        <v>https://www.airitibooks.com/Detail/Detail?PublicationID=P20180413150</v>
      </c>
    </row>
    <row r="114" spans="1:16" ht="21" customHeight="1" x14ac:dyDescent="0.25">
      <c r="A114" s="9" t="s">
        <v>22</v>
      </c>
      <c r="B114" s="9" t="s">
        <v>643</v>
      </c>
      <c r="C114" s="9" t="s">
        <v>644</v>
      </c>
      <c r="D114" s="9" t="s">
        <v>25</v>
      </c>
      <c r="E114" s="9" t="s">
        <v>645</v>
      </c>
      <c r="F114" s="9" t="s">
        <v>646</v>
      </c>
      <c r="G114" s="9" t="s">
        <v>647</v>
      </c>
      <c r="H114" s="9" t="s">
        <v>77</v>
      </c>
      <c r="I114" s="9" t="s">
        <v>68</v>
      </c>
      <c r="J114" s="9" t="s">
        <v>648</v>
      </c>
      <c r="K114" s="9" t="s">
        <v>32</v>
      </c>
      <c r="L114" s="9" t="s">
        <v>443</v>
      </c>
      <c r="M114" s="9" t="s">
        <v>34</v>
      </c>
      <c r="N114" s="9" t="s">
        <v>35</v>
      </c>
      <c r="O114" s="9" t="s">
        <v>36</v>
      </c>
      <c r="P114" s="10" t="str">
        <f>HYPERLINK("https://www.airitibooks.com/Detail/Detail?PublicationID=P20180420030", "https://www.airitibooks.com/Detail/Detail?PublicationID=P20180420030")</f>
        <v>https://www.airitibooks.com/Detail/Detail?PublicationID=P20180420030</v>
      </c>
    </row>
    <row r="115" spans="1:16" ht="21" customHeight="1" x14ac:dyDescent="0.25">
      <c r="A115" s="9" t="s">
        <v>22</v>
      </c>
      <c r="B115" s="9" t="s">
        <v>649</v>
      </c>
      <c r="C115" s="9" t="s">
        <v>650</v>
      </c>
      <c r="D115" s="9" t="s">
        <v>25</v>
      </c>
      <c r="E115" s="9" t="s">
        <v>651</v>
      </c>
      <c r="F115" s="9" t="s">
        <v>652</v>
      </c>
      <c r="G115" s="9" t="s">
        <v>653</v>
      </c>
      <c r="H115" s="9" t="s">
        <v>84</v>
      </c>
      <c r="I115" s="9" t="s">
        <v>654</v>
      </c>
      <c r="J115" s="9" t="s">
        <v>655</v>
      </c>
      <c r="K115" s="9" t="s">
        <v>94</v>
      </c>
      <c r="L115" s="9" t="s">
        <v>323</v>
      </c>
      <c r="M115" s="9" t="s">
        <v>34</v>
      </c>
      <c r="N115" s="9" t="s">
        <v>35</v>
      </c>
      <c r="O115" s="9" t="s">
        <v>36</v>
      </c>
      <c r="P115" s="10" t="str">
        <f>HYPERLINK("https://www.airitibooks.com/Detail/Detail?PublicationID=P20180420032", "https://www.airitibooks.com/Detail/Detail?PublicationID=P20180420032")</f>
        <v>https://www.airitibooks.com/Detail/Detail?PublicationID=P20180420032</v>
      </c>
    </row>
    <row r="116" spans="1:16" ht="21" customHeight="1" x14ac:dyDescent="0.25">
      <c r="A116" s="9" t="s">
        <v>22</v>
      </c>
      <c r="B116" s="9" t="s">
        <v>656</v>
      </c>
      <c r="C116" s="9" t="s">
        <v>657</v>
      </c>
      <c r="D116" s="9" t="s">
        <v>25</v>
      </c>
      <c r="E116" s="9" t="s">
        <v>658</v>
      </c>
      <c r="F116" s="9" t="s">
        <v>659</v>
      </c>
      <c r="G116" s="9" t="s">
        <v>25</v>
      </c>
      <c r="H116" s="9" t="s">
        <v>84</v>
      </c>
      <c r="I116" s="9" t="s">
        <v>68</v>
      </c>
      <c r="J116" s="9" t="s">
        <v>660</v>
      </c>
      <c r="K116" s="9" t="s">
        <v>44</v>
      </c>
      <c r="L116" s="9" t="s">
        <v>45</v>
      </c>
      <c r="M116" s="9" t="s">
        <v>34</v>
      </c>
      <c r="N116" s="9" t="s">
        <v>35</v>
      </c>
      <c r="O116" s="9" t="s">
        <v>36</v>
      </c>
      <c r="P116" s="10" t="str">
        <f>HYPERLINK("https://www.airitibooks.com/Detail/Detail?PublicationID=P20180420046", "https://www.airitibooks.com/Detail/Detail?PublicationID=P20180420046")</f>
        <v>https://www.airitibooks.com/Detail/Detail?PublicationID=P20180420046</v>
      </c>
    </row>
    <row r="117" spans="1:16" ht="21" customHeight="1" x14ac:dyDescent="0.25">
      <c r="A117" s="9" t="s">
        <v>22</v>
      </c>
      <c r="B117" s="9" t="s">
        <v>661</v>
      </c>
      <c r="C117" s="9" t="s">
        <v>662</v>
      </c>
      <c r="D117" s="9" t="s">
        <v>25</v>
      </c>
      <c r="E117" s="9" t="s">
        <v>663</v>
      </c>
      <c r="F117" s="9" t="s">
        <v>664</v>
      </c>
      <c r="G117" s="9" t="s">
        <v>665</v>
      </c>
      <c r="H117" s="9" t="s">
        <v>84</v>
      </c>
      <c r="I117" s="9" t="s">
        <v>666</v>
      </c>
      <c r="J117" s="9" t="s">
        <v>667</v>
      </c>
      <c r="K117" s="9" t="s">
        <v>32</v>
      </c>
      <c r="L117" s="9" t="s">
        <v>187</v>
      </c>
      <c r="M117" s="9" t="s">
        <v>34</v>
      </c>
      <c r="N117" s="9" t="s">
        <v>35</v>
      </c>
      <c r="O117" s="9" t="s">
        <v>36</v>
      </c>
      <c r="P117" s="10" t="str">
        <f>HYPERLINK("https://www.airitibooks.com/Detail/Detail?PublicationID=P20180420071", "https://www.airitibooks.com/Detail/Detail?PublicationID=P20180420071")</f>
        <v>https://www.airitibooks.com/Detail/Detail?PublicationID=P20180420071</v>
      </c>
    </row>
    <row r="118" spans="1:16" ht="21" customHeight="1" x14ac:dyDescent="0.25">
      <c r="A118" s="9" t="s">
        <v>22</v>
      </c>
      <c r="B118" s="9" t="s">
        <v>668</v>
      </c>
      <c r="C118" s="9" t="s">
        <v>669</v>
      </c>
      <c r="D118" s="9" t="s">
        <v>25</v>
      </c>
      <c r="E118" s="9" t="s">
        <v>670</v>
      </c>
      <c r="F118" s="9" t="s">
        <v>671</v>
      </c>
      <c r="G118" s="9" t="s">
        <v>672</v>
      </c>
      <c r="H118" s="9" t="s">
        <v>84</v>
      </c>
      <c r="I118" s="9" t="s">
        <v>179</v>
      </c>
      <c r="J118" s="9" t="s">
        <v>673</v>
      </c>
      <c r="K118" s="9" t="s">
        <v>32</v>
      </c>
      <c r="L118" s="9" t="s">
        <v>443</v>
      </c>
      <c r="M118" s="9" t="s">
        <v>34</v>
      </c>
      <c r="N118" s="9" t="s">
        <v>35</v>
      </c>
      <c r="O118" s="9" t="s">
        <v>36</v>
      </c>
      <c r="P118" s="10" t="str">
        <f>HYPERLINK("https://www.airitibooks.com/Detail/Detail?PublicationID=P20180420154", "https://www.airitibooks.com/Detail/Detail?PublicationID=P20180420154")</f>
        <v>https://www.airitibooks.com/Detail/Detail?PublicationID=P20180420154</v>
      </c>
    </row>
    <row r="119" spans="1:16" ht="21" customHeight="1" x14ac:dyDescent="0.25">
      <c r="A119" s="9" t="s">
        <v>22</v>
      </c>
      <c r="B119" s="9" t="s">
        <v>674</v>
      </c>
      <c r="C119" s="9" t="s">
        <v>675</v>
      </c>
      <c r="D119" s="9" t="s">
        <v>25</v>
      </c>
      <c r="E119" s="9" t="s">
        <v>676</v>
      </c>
      <c r="F119" s="9" t="s">
        <v>677</v>
      </c>
      <c r="G119" s="9" t="s">
        <v>678</v>
      </c>
      <c r="H119" s="9" t="s">
        <v>84</v>
      </c>
      <c r="I119" s="9" t="s">
        <v>52</v>
      </c>
      <c r="J119" s="9" t="s">
        <v>474</v>
      </c>
      <c r="K119" s="9" t="s">
        <v>94</v>
      </c>
      <c r="L119" s="9" t="s">
        <v>316</v>
      </c>
      <c r="M119" s="9" t="s">
        <v>34</v>
      </c>
      <c r="N119" s="9" t="s">
        <v>35</v>
      </c>
      <c r="O119" s="9" t="s">
        <v>36</v>
      </c>
      <c r="P119" s="10" t="str">
        <f>HYPERLINK("https://www.airitibooks.com/Detail/Detail?PublicationID=P20180420168", "https://www.airitibooks.com/Detail/Detail?PublicationID=P20180420168")</f>
        <v>https://www.airitibooks.com/Detail/Detail?PublicationID=P20180420168</v>
      </c>
    </row>
    <row r="120" spans="1:16" ht="21" customHeight="1" x14ac:dyDescent="0.25">
      <c r="A120" s="9" t="s">
        <v>22</v>
      </c>
      <c r="B120" s="9" t="s">
        <v>679</v>
      </c>
      <c r="C120" s="9" t="s">
        <v>680</v>
      </c>
      <c r="D120" s="9" t="s">
        <v>25</v>
      </c>
      <c r="E120" s="9" t="s">
        <v>681</v>
      </c>
      <c r="F120" s="9" t="s">
        <v>682</v>
      </c>
      <c r="G120" s="9" t="s">
        <v>683</v>
      </c>
      <c r="H120" s="9" t="s">
        <v>84</v>
      </c>
      <c r="I120" s="9" t="s">
        <v>684</v>
      </c>
      <c r="J120" s="9" t="s">
        <v>685</v>
      </c>
      <c r="K120" s="9" t="s">
        <v>61</v>
      </c>
      <c r="L120" s="9" t="s">
        <v>429</v>
      </c>
      <c r="M120" s="9" t="s">
        <v>34</v>
      </c>
      <c r="N120" s="9" t="s">
        <v>35</v>
      </c>
      <c r="O120" s="9" t="s">
        <v>36</v>
      </c>
      <c r="P120" s="10" t="str">
        <f>HYPERLINK("https://www.airitibooks.com/Detail/Detail?PublicationID=P20180420176", "https://www.airitibooks.com/Detail/Detail?PublicationID=P20180420176")</f>
        <v>https://www.airitibooks.com/Detail/Detail?PublicationID=P20180420176</v>
      </c>
    </row>
    <row r="121" spans="1:16" ht="21" customHeight="1" x14ac:dyDescent="0.25">
      <c r="A121" s="9" t="s">
        <v>22</v>
      </c>
      <c r="B121" s="9" t="s">
        <v>686</v>
      </c>
      <c r="C121" s="9" t="s">
        <v>687</v>
      </c>
      <c r="D121" s="9" t="s">
        <v>25</v>
      </c>
      <c r="E121" s="9" t="s">
        <v>688</v>
      </c>
      <c r="F121" s="9" t="s">
        <v>646</v>
      </c>
      <c r="G121" s="9" t="s">
        <v>689</v>
      </c>
      <c r="H121" s="9" t="s">
        <v>116</v>
      </c>
      <c r="I121" s="9" t="s">
        <v>307</v>
      </c>
      <c r="J121" s="9" t="s">
        <v>690</v>
      </c>
      <c r="K121" s="9" t="s">
        <v>44</v>
      </c>
      <c r="L121" s="9" t="s">
        <v>45</v>
      </c>
      <c r="M121" s="9" t="s">
        <v>34</v>
      </c>
      <c r="N121" s="9" t="s">
        <v>35</v>
      </c>
      <c r="O121" s="9" t="s">
        <v>36</v>
      </c>
      <c r="P121" s="10" t="str">
        <f>HYPERLINK("https://www.airitibooks.com/Detail/Detail?PublicationID=P20180427028", "https://www.airitibooks.com/Detail/Detail?PublicationID=P20180427028")</f>
        <v>https://www.airitibooks.com/Detail/Detail?PublicationID=P20180427028</v>
      </c>
    </row>
    <row r="122" spans="1:16" ht="21" customHeight="1" x14ac:dyDescent="0.25">
      <c r="A122" s="9" t="s">
        <v>22</v>
      </c>
      <c r="B122" s="9" t="s">
        <v>691</v>
      </c>
      <c r="C122" s="9" t="s">
        <v>692</v>
      </c>
      <c r="D122" s="9" t="s">
        <v>25</v>
      </c>
      <c r="E122" s="9" t="s">
        <v>693</v>
      </c>
      <c r="F122" s="9" t="s">
        <v>320</v>
      </c>
      <c r="G122" s="9" t="s">
        <v>694</v>
      </c>
      <c r="H122" s="9" t="s">
        <v>77</v>
      </c>
      <c r="I122" s="9" t="s">
        <v>5</v>
      </c>
      <c r="J122" s="9" t="s">
        <v>695</v>
      </c>
      <c r="K122" s="9" t="s">
        <v>61</v>
      </c>
      <c r="L122" s="9" t="s">
        <v>568</v>
      </c>
      <c r="M122" s="9" t="s">
        <v>34</v>
      </c>
      <c r="N122" s="9" t="s">
        <v>35</v>
      </c>
      <c r="O122" s="9" t="s">
        <v>36</v>
      </c>
      <c r="P122" s="10" t="str">
        <f>HYPERLINK("https://www.airitibooks.com/Detail/Detail?PublicationID=P20180427044", "https://www.airitibooks.com/Detail/Detail?PublicationID=P20180427044")</f>
        <v>https://www.airitibooks.com/Detail/Detail?PublicationID=P20180427044</v>
      </c>
    </row>
    <row r="123" spans="1:16" ht="21" customHeight="1" x14ac:dyDescent="0.25">
      <c r="A123" s="9" t="s">
        <v>22</v>
      </c>
      <c r="B123" s="9" t="s">
        <v>696</v>
      </c>
      <c r="C123" s="9" t="s">
        <v>697</v>
      </c>
      <c r="D123" s="9" t="s">
        <v>25</v>
      </c>
      <c r="E123" s="9" t="s">
        <v>698</v>
      </c>
      <c r="F123" s="9" t="s">
        <v>320</v>
      </c>
      <c r="G123" s="9" t="s">
        <v>699</v>
      </c>
      <c r="H123" s="9" t="s">
        <v>77</v>
      </c>
      <c r="I123" s="9" t="s">
        <v>68</v>
      </c>
      <c r="J123" s="9" t="s">
        <v>700</v>
      </c>
      <c r="K123" s="9" t="s">
        <v>94</v>
      </c>
      <c r="L123" s="9" t="s">
        <v>701</v>
      </c>
      <c r="M123" s="9" t="s">
        <v>34</v>
      </c>
      <c r="N123" s="9" t="s">
        <v>35</v>
      </c>
      <c r="O123" s="9" t="s">
        <v>36</v>
      </c>
      <c r="P123" s="10" t="str">
        <f>HYPERLINK("https://www.airitibooks.com/Detail/Detail?PublicationID=P20180427045", "https://www.airitibooks.com/Detail/Detail?PublicationID=P20180427045")</f>
        <v>https://www.airitibooks.com/Detail/Detail?PublicationID=P20180427045</v>
      </c>
    </row>
    <row r="124" spans="1:16" ht="21" customHeight="1" x14ac:dyDescent="0.25">
      <c r="A124" s="9" t="s">
        <v>22</v>
      </c>
      <c r="B124" s="9" t="s">
        <v>702</v>
      </c>
      <c r="C124" s="9" t="s">
        <v>703</v>
      </c>
      <c r="D124" s="9" t="s">
        <v>25</v>
      </c>
      <c r="E124" s="9" t="s">
        <v>704</v>
      </c>
      <c r="F124" s="9" t="s">
        <v>705</v>
      </c>
      <c r="G124" s="9" t="s">
        <v>706</v>
      </c>
      <c r="H124" s="9" t="s">
        <v>84</v>
      </c>
      <c r="I124" s="9" t="s">
        <v>707</v>
      </c>
      <c r="J124" s="9" t="s">
        <v>708</v>
      </c>
      <c r="K124" s="9" t="s">
        <v>61</v>
      </c>
      <c r="L124" s="9" t="s">
        <v>429</v>
      </c>
      <c r="M124" s="9" t="s">
        <v>34</v>
      </c>
      <c r="N124" s="9" t="s">
        <v>35</v>
      </c>
      <c r="O124" s="9" t="s">
        <v>36</v>
      </c>
      <c r="P124" s="10" t="str">
        <f>HYPERLINK("https://www.airitibooks.com/Detail/Detail?PublicationID=P20180427083", "https://www.airitibooks.com/Detail/Detail?PublicationID=P20180427083")</f>
        <v>https://www.airitibooks.com/Detail/Detail?PublicationID=P20180427083</v>
      </c>
    </row>
    <row r="125" spans="1:16" ht="21" customHeight="1" x14ac:dyDescent="0.25">
      <c r="A125" s="9" t="s">
        <v>22</v>
      </c>
      <c r="B125" s="9" t="s">
        <v>709</v>
      </c>
      <c r="C125" s="9" t="s">
        <v>710</v>
      </c>
      <c r="D125" s="9" t="s">
        <v>25</v>
      </c>
      <c r="E125" s="9" t="s">
        <v>711</v>
      </c>
      <c r="F125" s="9" t="s">
        <v>712</v>
      </c>
      <c r="G125" s="9" t="s">
        <v>713</v>
      </c>
      <c r="H125" s="9" t="s">
        <v>84</v>
      </c>
      <c r="I125" s="9" t="s">
        <v>714</v>
      </c>
      <c r="J125" s="9" t="s">
        <v>715</v>
      </c>
      <c r="K125" s="9" t="s">
        <v>119</v>
      </c>
      <c r="L125" s="9" t="s">
        <v>120</v>
      </c>
      <c r="M125" s="9" t="s">
        <v>34</v>
      </c>
      <c r="N125" s="9" t="s">
        <v>35</v>
      </c>
      <c r="O125" s="9" t="s">
        <v>36</v>
      </c>
      <c r="P125" s="10" t="str">
        <f>HYPERLINK("https://www.airitibooks.com/Detail/Detail?PublicationID=P20180508039", "https://www.airitibooks.com/Detail/Detail?PublicationID=P20180508039")</f>
        <v>https://www.airitibooks.com/Detail/Detail?PublicationID=P20180508039</v>
      </c>
    </row>
    <row r="126" spans="1:16" ht="21" customHeight="1" x14ac:dyDescent="0.25">
      <c r="A126" s="9" t="s">
        <v>22</v>
      </c>
      <c r="B126" s="9" t="s">
        <v>716</v>
      </c>
      <c r="C126" s="9" t="s">
        <v>717</v>
      </c>
      <c r="D126" s="9" t="s">
        <v>25</v>
      </c>
      <c r="E126" s="9" t="s">
        <v>718</v>
      </c>
      <c r="F126" s="9" t="s">
        <v>90</v>
      </c>
      <c r="G126" s="9" t="s">
        <v>719</v>
      </c>
      <c r="H126" s="9" t="s">
        <v>84</v>
      </c>
      <c r="I126" s="9" t="s">
        <v>92</v>
      </c>
      <c r="J126" s="9" t="s">
        <v>720</v>
      </c>
      <c r="K126" s="9" t="s">
        <v>94</v>
      </c>
      <c r="L126" s="9" t="s">
        <v>316</v>
      </c>
      <c r="M126" s="9" t="s">
        <v>34</v>
      </c>
      <c r="N126" s="9" t="s">
        <v>35</v>
      </c>
      <c r="O126" s="9" t="s">
        <v>36</v>
      </c>
      <c r="P126" s="10" t="str">
        <f>HYPERLINK("https://www.airitibooks.com/Detail/Detail?PublicationID=P20180511041", "https://www.airitibooks.com/Detail/Detail?PublicationID=P20180511041")</f>
        <v>https://www.airitibooks.com/Detail/Detail?PublicationID=P20180511041</v>
      </c>
    </row>
    <row r="127" spans="1:16" ht="21" customHeight="1" x14ac:dyDescent="0.25">
      <c r="A127" s="9" t="s">
        <v>22</v>
      </c>
      <c r="B127" s="9" t="s">
        <v>721</v>
      </c>
      <c r="C127" s="9" t="s">
        <v>722</v>
      </c>
      <c r="D127" s="9" t="s">
        <v>25</v>
      </c>
      <c r="E127" s="9" t="s">
        <v>723</v>
      </c>
      <c r="F127" s="9" t="s">
        <v>724</v>
      </c>
      <c r="G127" s="9" t="s">
        <v>725</v>
      </c>
      <c r="H127" s="9" t="s">
        <v>84</v>
      </c>
      <c r="I127" s="9" t="s">
        <v>5</v>
      </c>
      <c r="J127" s="9" t="s">
        <v>726</v>
      </c>
      <c r="K127" s="9" t="s">
        <v>61</v>
      </c>
      <c r="L127" s="9" t="s">
        <v>62</v>
      </c>
      <c r="M127" s="9" t="s">
        <v>34</v>
      </c>
      <c r="N127" s="9" t="s">
        <v>35</v>
      </c>
      <c r="O127" s="9" t="s">
        <v>36</v>
      </c>
      <c r="P127" s="10" t="str">
        <f>HYPERLINK("https://www.airitibooks.com/Detail/Detail?PublicationID=P20180511067", "https://www.airitibooks.com/Detail/Detail?PublicationID=P20180511067")</f>
        <v>https://www.airitibooks.com/Detail/Detail?PublicationID=P20180511067</v>
      </c>
    </row>
    <row r="128" spans="1:16" ht="21" customHeight="1" x14ac:dyDescent="0.25">
      <c r="A128" s="9" t="s">
        <v>22</v>
      </c>
      <c r="B128" s="9" t="s">
        <v>727</v>
      </c>
      <c r="C128" s="9" t="s">
        <v>728</v>
      </c>
      <c r="D128" s="9" t="s">
        <v>25</v>
      </c>
      <c r="E128" s="9" t="s">
        <v>729</v>
      </c>
      <c r="F128" s="9" t="s">
        <v>463</v>
      </c>
      <c r="G128" s="9" t="s">
        <v>730</v>
      </c>
      <c r="H128" s="9" t="s">
        <v>84</v>
      </c>
      <c r="I128" s="9" t="s">
        <v>150</v>
      </c>
      <c r="J128" s="9" t="s">
        <v>731</v>
      </c>
      <c r="K128" s="9" t="s">
        <v>61</v>
      </c>
      <c r="L128" s="9" t="s">
        <v>62</v>
      </c>
      <c r="M128" s="9" t="s">
        <v>34</v>
      </c>
      <c r="N128" s="9" t="s">
        <v>35</v>
      </c>
      <c r="O128" s="9" t="s">
        <v>36</v>
      </c>
      <c r="P128" s="10" t="str">
        <f>HYPERLINK("https://www.airitibooks.com/Detail/Detail?PublicationID=P20180522001", "https://www.airitibooks.com/Detail/Detail?PublicationID=P20180522001")</f>
        <v>https://www.airitibooks.com/Detail/Detail?PublicationID=P20180522001</v>
      </c>
    </row>
    <row r="129" spans="1:16" ht="21" customHeight="1" x14ac:dyDescent="0.25">
      <c r="A129" s="9" t="s">
        <v>22</v>
      </c>
      <c r="B129" s="9" t="s">
        <v>732</v>
      </c>
      <c r="C129" s="9" t="s">
        <v>733</v>
      </c>
      <c r="D129" s="9" t="s">
        <v>25</v>
      </c>
      <c r="E129" s="9" t="s">
        <v>734</v>
      </c>
      <c r="F129" s="9" t="s">
        <v>565</v>
      </c>
      <c r="G129" s="9" t="s">
        <v>735</v>
      </c>
      <c r="H129" s="9" t="s">
        <v>116</v>
      </c>
      <c r="I129" s="9" t="s">
        <v>204</v>
      </c>
      <c r="J129" s="9" t="s">
        <v>736</v>
      </c>
      <c r="K129" s="9" t="s">
        <v>94</v>
      </c>
      <c r="L129" s="9" t="s">
        <v>316</v>
      </c>
      <c r="M129" s="9" t="s">
        <v>34</v>
      </c>
      <c r="N129" s="9" t="s">
        <v>35</v>
      </c>
      <c r="O129" s="9" t="s">
        <v>36</v>
      </c>
      <c r="P129" s="10" t="str">
        <f>HYPERLINK("https://www.airitibooks.com/Detail/Detail?PublicationID=P20180525016", "https://www.airitibooks.com/Detail/Detail?PublicationID=P20180525016")</f>
        <v>https://www.airitibooks.com/Detail/Detail?PublicationID=P20180525016</v>
      </c>
    </row>
    <row r="130" spans="1:16" ht="21" customHeight="1" x14ac:dyDescent="0.25">
      <c r="A130" s="9" t="s">
        <v>22</v>
      </c>
      <c r="B130" s="9" t="s">
        <v>737</v>
      </c>
      <c r="C130" s="9" t="s">
        <v>738</v>
      </c>
      <c r="D130" s="9" t="s">
        <v>25</v>
      </c>
      <c r="E130" s="9" t="s">
        <v>739</v>
      </c>
      <c r="F130" s="9" t="s">
        <v>320</v>
      </c>
      <c r="G130" s="9" t="s">
        <v>740</v>
      </c>
      <c r="H130" s="9" t="s">
        <v>84</v>
      </c>
      <c r="I130" s="9" t="s">
        <v>5</v>
      </c>
      <c r="J130" s="9" t="s">
        <v>741</v>
      </c>
      <c r="K130" s="9" t="s">
        <v>61</v>
      </c>
      <c r="L130" s="9" t="s">
        <v>480</v>
      </c>
      <c r="M130" s="9" t="s">
        <v>34</v>
      </c>
      <c r="N130" s="9" t="s">
        <v>35</v>
      </c>
      <c r="O130" s="9" t="s">
        <v>36</v>
      </c>
      <c r="P130" s="10" t="str">
        <f>HYPERLINK("https://www.airitibooks.com/Detail/Detail?PublicationID=P20180525025", "https://www.airitibooks.com/Detail/Detail?PublicationID=P20180525025")</f>
        <v>https://www.airitibooks.com/Detail/Detail?PublicationID=P20180525025</v>
      </c>
    </row>
    <row r="131" spans="1:16" ht="21" customHeight="1" x14ac:dyDescent="0.25">
      <c r="A131" s="9" t="s">
        <v>22</v>
      </c>
      <c r="B131" s="9" t="s">
        <v>742</v>
      </c>
      <c r="C131" s="9" t="s">
        <v>743</v>
      </c>
      <c r="D131" s="9" t="s">
        <v>25</v>
      </c>
      <c r="E131" s="9" t="s">
        <v>744</v>
      </c>
      <c r="F131" s="9" t="s">
        <v>745</v>
      </c>
      <c r="G131" s="9" t="s">
        <v>746</v>
      </c>
      <c r="H131" s="9" t="s">
        <v>84</v>
      </c>
      <c r="I131" s="9" t="s">
        <v>747</v>
      </c>
      <c r="J131" s="9" t="s">
        <v>748</v>
      </c>
      <c r="K131" s="9" t="s">
        <v>94</v>
      </c>
      <c r="L131" s="9" t="s">
        <v>95</v>
      </c>
      <c r="M131" s="9" t="s">
        <v>34</v>
      </c>
      <c r="N131" s="9" t="s">
        <v>35</v>
      </c>
      <c r="O131" s="9" t="s">
        <v>36</v>
      </c>
      <c r="P131" s="10" t="str">
        <f>HYPERLINK("https://www.airitibooks.com/Detail/Detail?PublicationID=P20180528013", "https://www.airitibooks.com/Detail/Detail?PublicationID=P20180528013")</f>
        <v>https://www.airitibooks.com/Detail/Detail?PublicationID=P20180528013</v>
      </c>
    </row>
    <row r="132" spans="1:16" ht="21" customHeight="1" x14ac:dyDescent="0.25">
      <c r="A132" s="9" t="s">
        <v>22</v>
      </c>
      <c r="B132" s="9" t="s">
        <v>749</v>
      </c>
      <c r="C132" s="9" t="s">
        <v>750</v>
      </c>
      <c r="D132" s="9" t="s">
        <v>25</v>
      </c>
      <c r="E132" s="9" t="s">
        <v>751</v>
      </c>
      <c r="F132" s="9" t="s">
        <v>463</v>
      </c>
      <c r="G132" s="9" t="s">
        <v>752</v>
      </c>
      <c r="H132" s="9" t="s">
        <v>84</v>
      </c>
      <c r="I132" s="9" t="s">
        <v>59</v>
      </c>
      <c r="J132" s="9" t="s">
        <v>753</v>
      </c>
      <c r="K132" s="9" t="s">
        <v>94</v>
      </c>
      <c r="L132" s="9" t="s">
        <v>323</v>
      </c>
      <c r="M132" s="9" t="s">
        <v>34</v>
      </c>
      <c r="N132" s="9" t="s">
        <v>35</v>
      </c>
      <c r="O132" s="9" t="s">
        <v>36</v>
      </c>
      <c r="P132" s="10" t="str">
        <f>HYPERLINK("https://www.airitibooks.com/Detail/Detail?PublicationID=P20180529007", "https://www.airitibooks.com/Detail/Detail?PublicationID=P20180529007")</f>
        <v>https://www.airitibooks.com/Detail/Detail?PublicationID=P20180529007</v>
      </c>
    </row>
    <row r="133" spans="1:16" ht="21" customHeight="1" x14ac:dyDescent="0.25">
      <c r="A133" s="9" t="s">
        <v>22</v>
      </c>
      <c r="B133" s="9" t="s">
        <v>754</v>
      </c>
      <c r="C133" s="9" t="s">
        <v>755</v>
      </c>
      <c r="D133" s="9" t="s">
        <v>25</v>
      </c>
      <c r="E133" s="9" t="s">
        <v>756</v>
      </c>
      <c r="F133" s="9" t="s">
        <v>757</v>
      </c>
      <c r="G133" s="9" t="s">
        <v>758</v>
      </c>
      <c r="H133" s="9" t="s">
        <v>116</v>
      </c>
      <c r="I133" s="9" t="s">
        <v>150</v>
      </c>
      <c r="J133" s="9" t="s">
        <v>759</v>
      </c>
      <c r="K133" s="9" t="s">
        <v>32</v>
      </c>
      <c r="L133" s="9" t="s">
        <v>187</v>
      </c>
      <c r="M133" s="9" t="s">
        <v>34</v>
      </c>
      <c r="N133" s="9" t="s">
        <v>444</v>
      </c>
      <c r="O133" s="9" t="s">
        <v>36</v>
      </c>
      <c r="P133" s="10" t="str">
        <f>HYPERLINK("https://www.airitibooks.com/Detail/Detail?PublicationID=P20180613004", "https://www.airitibooks.com/Detail/Detail?PublicationID=P20180613004")</f>
        <v>https://www.airitibooks.com/Detail/Detail?PublicationID=P20180613004</v>
      </c>
    </row>
    <row r="134" spans="1:16" ht="21" customHeight="1" x14ac:dyDescent="0.25">
      <c r="A134" s="9" t="s">
        <v>22</v>
      </c>
      <c r="B134" s="9" t="s">
        <v>760</v>
      </c>
      <c r="C134" s="9" t="s">
        <v>761</v>
      </c>
      <c r="D134" s="9" t="s">
        <v>25</v>
      </c>
      <c r="E134" s="9" t="s">
        <v>762</v>
      </c>
      <c r="F134" s="9" t="s">
        <v>565</v>
      </c>
      <c r="G134" s="9" t="s">
        <v>763</v>
      </c>
      <c r="H134" s="9" t="s">
        <v>84</v>
      </c>
      <c r="I134" s="9" t="s">
        <v>157</v>
      </c>
      <c r="J134" s="9" t="s">
        <v>764</v>
      </c>
      <c r="K134" s="9" t="s">
        <v>32</v>
      </c>
      <c r="L134" s="9" t="s">
        <v>33</v>
      </c>
      <c r="M134" s="9" t="s">
        <v>34</v>
      </c>
      <c r="N134" s="9" t="s">
        <v>35</v>
      </c>
      <c r="O134" s="9" t="s">
        <v>36</v>
      </c>
      <c r="P134" s="10" t="str">
        <f>HYPERLINK("https://www.airitibooks.com/Detail/Detail?PublicationID=P20180613009", "https://www.airitibooks.com/Detail/Detail?PublicationID=P20180613009")</f>
        <v>https://www.airitibooks.com/Detail/Detail?PublicationID=P20180613009</v>
      </c>
    </row>
    <row r="135" spans="1:16" ht="21" customHeight="1" x14ac:dyDescent="0.25">
      <c r="A135" s="9" t="s">
        <v>22</v>
      </c>
      <c r="B135" s="9" t="s">
        <v>765</v>
      </c>
      <c r="C135" s="9" t="s">
        <v>766</v>
      </c>
      <c r="D135" s="9" t="s">
        <v>25</v>
      </c>
      <c r="E135" s="9" t="s">
        <v>767</v>
      </c>
      <c r="F135" s="9" t="s">
        <v>565</v>
      </c>
      <c r="G135" s="9" t="s">
        <v>768</v>
      </c>
      <c r="H135" s="9" t="s">
        <v>84</v>
      </c>
      <c r="I135" s="9" t="s">
        <v>150</v>
      </c>
      <c r="J135" s="9" t="s">
        <v>764</v>
      </c>
      <c r="K135" s="9" t="s">
        <v>32</v>
      </c>
      <c r="L135" s="9" t="s">
        <v>33</v>
      </c>
      <c r="M135" s="9" t="s">
        <v>34</v>
      </c>
      <c r="N135" s="9" t="s">
        <v>35</v>
      </c>
      <c r="O135" s="9" t="s">
        <v>36</v>
      </c>
      <c r="P135" s="10" t="str">
        <f>HYPERLINK("https://www.airitibooks.com/Detail/Detail?PublicationID=P20180613014", "https://www.airitibooks.com/Detail/Detail?PublicationID=P20180613014")</f>
        <v>https://www.airitibooks.com/Detail/Detail?PublicationID=P20180613014</v>
      </c>
    </row>
    <row r="136" spans="1:16" ht="21" customHeight="1" x14ac:dyDescent="0.25">
      <c r="A136" s="9" t="s">
        <v>22</v>
      </c>
      <c r="B136" s="9" t="s">
        <v>769</v>
      </c>
      <c r="C136" s="9" t="s">
        <v>770</v>
      </c>
      <c r="D136" s="9" t="s">
        <v>25</v>
      </c>
      <c r="E136" s="9" t="s">
        <v>771</v>
      </c>
      <c r="F136" s="9" t="s">
        <v>565</v>
      </c>
      <c r="G136" s="9" t="s">
        <v>772</v>
      </c>
      <c r="H136" s="9" t="s">
        <v>84</v>
      </c>
      <c r="I136" s="9" t="s">
        <v>59</v>
      </c>
      <c r="J136" s="9" t="s">
        <v>773</v>
      </c>
      <c r="K136" s="9" t="s">
        <v>32</v>
      </c>
      <c r="L136" s="9" t="s">
        <v>187</v>
      </c>
      <c r="M136" s="9" t="s">
        <v>34</v>
      </c>
      <c r="N136" s="9" t="s">
        <v>35</v>
      </c>
      <c r="O136" s="9" t="s">
        <v>36</v>
      </c>
      <c r="P136" s="10" t="str">
        <f>HYPERLINK("https://www.airitibooks.com/Detail/Detail?PublicationID=P20180613020", "https://www.airitibooks.com/Detail/Detail?PublicationID=P20180613020")</f>
        <v>https://www.airitibooks.com/Detail/Detail?PublicationID=P20180613020</v>
      </c>
    </row>
    <row r="137" spans="1:16" ht="21" customHeight="1" x14ac:dyDescent="0.25">
      <c r="A137" s="9" t="s">
        <v>22</v>
      </c>
      <c r="B137" s="9" t="s">
        <v>774</v>
      </c>
      <c r="C137" s="9" t="s">
        <v>775</v>
      </c>
      <c r="D137" s="9" t="s">
        <v>25</v>
      </c>
      <c r="E137" s="9" t="s">
        <v>776</v>
      </c>
      <c r="F137" s="9" t="s">
        <v>777</v>
      </c>
      <c r="G137" s="9" t="s">
        <v>778</v>
      </c>
      <c r="H137" s="9" t="s">
        <v>84</v>
      </c>
      <c r="I137" s="9" t="s">
        <v>68</v>
      </c>
      <c r="J137" s="9" t="s">
        <v>779</v>
      </c>
      <c r="K137" s="9" t="s">
        <v>32</v>
      </c>
      <c r="L137" s="9" t="s">
        <v>543</v>
      </c>
      <c r="M137" s="9" t="s">
        <v>34</v>
      </c>
      <c r="N137" s="9" t="s">
        <v>35</v>
      </c>
      <c r="O137" s="9" t="s">
        <v>36</v>
      </c>
      <c r="P137" s="10" t="str">
        <f>HYPERLINK("https://www.airitibooks.com/Detail/Detail?PublicationID=P20180615004", "https://www.airitibooks.com/Detail/Detail?PublicationID=P20180615004")</f>
        <v>https://www.airitibooks.com/Detail/Detail?PublicationID=P20180615004</v>
      </c>
    </row>
    <row r="138" spans="1:16" ht="21" customHeight="1" x14ac:dyDescent="0.25">
      <c r="A138" s="9" t="s">
        <v>22</v>
      </c>
      <c r="B138" s="9" t="s">
        <v>780</v>
      </c>
      <c r="C138" s="9" t="s">
        <v>781</v>
      </c>
      <c r="D138" s="9" t="s">
        <v>25</v>
      </c>
      <c r="E138" s="9" t="s">
        <v>782</v>
      </c>
      <c r="F138" s="9" t="s">
        <v>82</v>
      </c>
      <c r="G138" s="9" t="s">
        <v>783</v>
      </c>
      <c r="H138" s="9" t="s">
        <v>84</v>
      </c>
      <c r="I138" s="9" t="s">
        <v>150</v>
      </c>
      <c r="J138" s="9" t="s">
        <v>784</v>
      </c>
      <c r="K138" s="9" t="s">
        <v>94</v>
      </c>
      <c r="L138" s="9" t="s">
        <v>263</v>
      </c>
      <c r="M138" s="9" t="s">
        <v>34</v>
      </c>
      <c r="N138" s="9" t="s">
        <v>35</v>
      </c>
      <c r="O138" s="9" t="s">
        <v>36</v>
      </c>
      <c r="P138" s="10" t="str">
        <f>HYPERLINK("https://www.airitibooks.com/Detail/Detail?PublicationID=P20180619011", "https://www.airitibooks.com/Detail/Detail?PublicationID=P20180619011")</f>
        <v>https://www.airitibooks.com/Detail/Detail?PublicationID=P20180619011</v>
      </c>
    </row>
    <row r="139" spans="1:16" ht="21" customHeight="1" x14ac:dyDescent="0.25">
      <c r="A139" s="9" t="s">
        <v>22</v>
      </c>
      <c r="B139" s="9" t="s">
        <v>785</v>
      </c>
      <c r="C139" s="9" t="s">
        <v>786</v>
      </c>
      <c r="D139" s="9" t="s">
        <v>25</v>
      </c>
      <c r="E139" s="9" t="s">
        <v>787</v>
      </c>
      <c r="F139" s="9" t="s">
        <v>82</v>
      </c>
      <c r="G139" s="9" t="s">
        <v>788</v>
      </c>
      <c r="H139" s="9" t="s">
        <v>84</v>
      </c>
      <c r="I139" s="9" t="s">
        <v>204</v>
      </c>
      <c r="J139" s="9" t="s">
        <v>789</v>
      </c>
      <c r="K139" s="9" t="s">
        <v>32</v>
      </c>
      <c r="L139" s="9" t="s">
        <v>543</v>
      </c>
      <c r="M139" s="9" t="s">
        <v>34</v>
      </c>
      <c r="N139" s="9" t="s">
        <v>35</v>
      </c>
      <c r="O139" s="9" t="s">
        <v>36</v>
      </c>
      <c r="P139" s="10" t="str">
        <f>HYPERLINK("https://www.airitibooks.com/Detail/Detail?PublicationID=P20180619012", "https://www.airitibooks.com/Detail/Detail?PublicationID=P20180619012")</f>
        <v>https://www.airitibooks.com/Detail/Detail?PublicationID=P20180619012</v>
      </c>
    </row>
    <row r="140" spans="1:16" ht="21" customHeight="1" x14ac:dyDescent="0.25">
      <c r="A140" s="9" t="s">
        <v>22</v>
      </c>
      <c r="B140" s="9" t="s">
        <v>790</v>
      </c>
      <c r="C140" s="9" t="s">
        <v>791</v>
      </c>
      <c r="D140" s="9" t="s">
        <v>25</v>
      </c>
      <c r="E140" s="9" t="s">
        <v>792</v>
      </c>
      <c r="F140" s="9" t="s">
        <v>793</v>
      </c>
      <c r="G140" s="9" t="s">
        <v>794</v>
      </c>
      <c r="H140" s="9" t="s">
        <v>84</v>
      </c>
      <c r="I140" s="9" t="s">
        <v>150</v>
      </c>
      <c r="J140" s="9" t="s">
        <v>322</v>
      </c>
      <c r="K140" s="9" t="s">
        <v>94</v>
      </c>
      <c r="L140" s="9" t="s">
        <v>323</v>
      </c>
      <c r="M140" s="9" t="s">
        <v>34</v>
      </c>
      <c r="N140" s="9" t="s">
        <v>35</v>
      </c>
      <c r="O140" s="9" t="s">
        <v>36</v>
      </c>
      <c r="P140" s="10" t="str">
        <f>HYPERLINK("https://www.airitibooks.com/Detail/Detail?PublicationID=P20180620006", "https://www.airitibooks.com/Detail/Detail?PublicationID=P20180620006")</f>
        <v>https://www.airitibooks.com/Detail/Detail?PublicationID=P20180620006</v>
      </c>
    </row>
    <row r="141" spans="1:16" ht="21" customHeight="1" x14ac:dyDescent="0.25">
      <c r="A141" s="9" t="s">
        <v>22</v>
      </c>
      <c r="B141" s="9" t="s">
        <v>795</v>
      </c>
      <c r="C141" s="9" t="s">
        <v>796</v>
      </c>
      <c r="D141" s="9" t="s">
        <v>25</v>
      </c>
      <c r="E141" s="9" t="s">
        <v>797</v>
      </c>
      <c r="F141" s="9" t="s">
        <v>798</v>
      </c>
      <c r="G141" s="9" t="s">
        <v>799</v>
      </c>
      <c r="H141" s="9" t="s">
        <v>29</v>
      </c>
      <c r="I141" s="9" t="s">
        <v>204</v>
      </c>
      <c r="J141" s="9" t="s">
        <v>800</v>
      </c>
      <c r="K141" s="9" t="s">
        <v>119</v>
      </c>
      <c r="L141" s="9" t="s">
        <v>120</v>
      </c>
      <c r="M141" s="9" t="s">
        <v>34</v>
      </c>
      <c r="N141" s="9" t="s">
        <v>35</v>
      </c>
      <c r="O141" s="9" t="s">
        <v>36</v>
      </c>
      <c r="P141" s="10" t="str">
        <f>HYPERLINK("https://www.airitibooks.com/Detail/Detail?PublicationID=P20180620018", "https://www.airitibooks.com/Detail/Detail?PublicationID=P20180620018")</f>
        <v>https://www.airitibooks.com/Detail/Detail?PublicationID=P20180620018</v>
      </c>
    </row>
    <row r="142" spans="1:16" ht="21" customHeight="1" x14ac:dyDescent="0.25">
      <c r="A142" s="9" t="s">
        <v>22</v>
      </c>
      <c r="B142" s="9" t="s">
        <v>801</v>
      </c>
      <c r="C142" s="9" t="s">
        <v>802</v>
      </c>
      <c r="D142" s="9" t="s">
        <v>25</v>
      </c>
      <c r="E142" s="9" t="s">
        <v>803</v>
      </c>
      <c r="F142" s="9" t="s">
        <v>798</v>
      </c>
      <c r="G142" s="9" t="s">
        <v>804</v>
      </c>
      <c r="H142" s="9" t="s">
        <v>51</v>
      </c>
      <c r="I142" s="9" t="s">
        <v>5</v>
      </c>
      <c r="J142" s="9" t="s">
        <v>805</v>
      </c>
      <c r="K142" s="9" t="s">
        <v>32</v>
      </c>
      <c r="L142" s="9" t="s">
        <v>33</v>
      </c>
      <c r="M142" s="9" t="s">
        <v>34</v>
      </c>
      <c r="N142" s="9" t="s">
        <v>35</v>
      </c>
      <c r="O142" s="9" t="s">
        <v>36</v>
      </c>
      <c r="P142" s="10" t="str">
        <f>HYPERLINK("https://www.airitibooks.com/Detail/Detail?PublicationID=P20180625031", "https://www.airitibooks.com/Detail/Detail?PublicationID=P20180625031")</f>
        <v>https://www.airitibooks.com/Detail/Detail?PublicationID=P20180625031</v>
      </c>
    </row>
    <row r="143" spans="1:16" ht="21" customHeight="1" x14ac:dyDescent="0.25">
      <c r="A143" s="9" t="s">
        <v>22</v>
      </c>
      <c r="B143" s="9" t="s">
        <v>806</v>
      </c>
      <c r="C143" s="9" t="s">
        <v>807</v>
      </c>
      <c r="D143" s="9" t="s">
        <v>25</v>
      </c>
      <c r="E143" s="9" t="s">
        <v>808</v>
      </c>
      <c r="F143" s="9" t="s">
        <v>171</v>
      </c>
      <c r="G143" s="9" t="s">
        <v>809</v>
      </c>
      <c r="H143" s="9" t="s">
        <v>84</v>
      </c>
      <c r="I143" s="9" t="s">
        <v>204</v>
      </c>
      <c r="J143" s="9" t="s">
        <v>690</v>
      </c>
      <c r="K143" s="9" t="s">
        <v>44</v>
      </c>
      <c r="L143" s="9" t="s">
        <v>45</v>
      </c>
      <c r="M143" s="9" t="s">
        <v>34</v>
      </c>
      <c r="N143" s="9" t="s">
        <v>35</v>
      </c>
      <c r="O143" s="9" t="s">
        <v>36</v>
      </c>
      <c r="P143" s="10" t="str">
        <f>HYPERLINK("https://www.airitibooks.com/Detail/Detail?PublicationID=P20180626004", "https://www.airitibooks.com/Detail/Detail?PublicationID=P20180626004")</f>
        <v>https://www.airitibooks.com/Detail/Detail?PublicationID=P20180626004</v>
      </c>
    </row>
    <row r="144" spans="1:16" ht="21" customHeight="1" x14ac:dyDescent="0.25">
      <c r="A144" s="9" t="s">
        <v>22</v>
      </c>
      <c r="B144" s="9" t="s">
        <v>810</v>
      </c>
      <c r="C144" s="9" t="s">
        <v>811</v>
      </c>
      <c r="D144" s="9" t="s">
        <v>25</v>
      </c>
      <c r="E144" s="9" t="s">
        <v>812</v>
      </c>
      <c r="F144" s="9" t="s">
        <v>813</v>
      </c>
      <c r="G144" s="9" t="s">
        <v>814</v>
      </c>
      <c r="H144" s="9" t="s">
        <v>51</v>
      </c>
      <c r="I144" s="9" t="s">
        <v>5</v>
      </c>
      <c r="J144" s="9" t="s">
        <v>815</v>
      </c>
      <c r="K144" s="9" t="s">
        <v>32</v>
      </c>
      <c r="L144" s="9" t="s">
        <v>33</v>
      </c>
      <c r="M144" s="9" t="s">
        <v>34</v>
      </c>
      <c r="N144" s="9" t="s">
        <v>35</v>
      </c>
      <c r="O144" s="9" t="s">
        <v>36</v>
      </c>
      <c r="P144" s="10" t="str">
        <f>HYPERLINK("https://www.airitibooks.com/Detail/Detail?PublicationID=P20180627013", "https://www.airitibooks.com/Detail/Detail?PublicationID=P20180627013")</f>
        <v>https://www.airitibooks.com/Detail/Detail?PublicationID=P20180627013</v>
      </c>
    </row>
    <row r="145" spans="1:16" ht="21" customHeight="1" x14ac:dyDescent="0.25">
      <c r="A145" s="9" t="s">
        <v>22</v>
      </c>
      <c r="B145" s="9" t="s">
        <v>816</v>
      </c>
      <c r="C145" s="9" t="s">
        <v>817</v>
      </c>
      <c r="D145" s="9" t="s">
        <v>25</v>
      </c>
      <c r="E145" s="9" t="s">
        <v>818</v>
      </c>
      <c r="F145" s="9" t="s">
        <v>813</v>
      </c>
      <c r="G145" s="9" t="s">
        <v>819</v>
      </c>
      <c r="H145" s="9" t="s">
        <v>77</v>
      </c>
      <c r="I145" s="9" t="s">
        <v>300</v>
      </c>
      <c r="J145" s="9" t="s">
        <v>805</v>
      </c>
      <c r="K145" s="9" t="s">
        <v>32</v>
      </c>
      <c r="L145" s="9" t="s">
        <v>33</v>
      </c>
      <c r="M145" s="9" t="s">
        <v>34</v>
      </c>
      <c r="N145" s="9" t="s">
        <v>35</v>
      </c>
      <c r="O145" s="9" t="s">
        <v>36</v>
      </c>
      <c r="P145" s="10" t="str">
        <f>HYPERLINK("https://www.airitibooks.com/Detail/Detail?PublicationID=P20180627048", "https://www.airitibooks.com/Detail/Detail?PublicationID=P20180627048")</f>
        <v>https://www.airitibooks.com/Detail/Detail?PublicationID=P20180627048</v>
      </c>
    </row>
    <row r="146" spans="1:16" ht="21" customHeight="1" x14ac:dyDescent="0.25">
      <c r="A146" s="9" t="s">
        <v>22</v>
      </c>
      <c r="B146" s="9" t="s">
        <v>820</v>
      </c>
      <c r="C146" s="9" t="s">
        <v>821</v>
      </c>
      <c r="D146" s="9" t="s">
        <v>25</v>
      </c>
      <c r="E146" s="9" t="s">
        <v>822</v>
      </c>
      <c r="F146" s="9" t="s">
        <v>823</v>
      </c>
      <c r="G146" s="9" t="s">
        <v>824</v>
      </c>
      <c r="H146" s="9" t="s">
        <v>116</v>
      </c>
      <c r="I146" s="9" t="s">
        <v>825</v>
      </c>
      <c r="J146" s="9" t="s">
        <v>826</v>
      </c>
      <c r="K146" s="9" t="s">
        <v>94</v>
      </c>
      <c r="L146" s="9" t="s">
        <v>95</v>
      </c>
      <c r="M146" s="9" t="s">
        <v>34</v>
      </c>
      <c r="N146" s="9" t="s">
        <v>35</v>
      </c>
      <c r="O146" s="9" t="s">
        <v>36</v>
      </c>
      <c r="P146" s="10" t="str">
        <f>HYPERLINK("https://www.airitibooks.com/Detail/Detail?PublicationID=P20180628022", "https://www.airitibooks.com/Detail/Detail?PublicationID=P20180628022")</f>
        <v>https://www.airitibooks.com/Detail/Detail?PublicationID=P20180628022</v>
      </c>
    </row>
    <row r="147" spans="1:16" ht="21" customHeight="1" x14ac:dyDescent="0.25">
      <c r="A147" s="9" t="s">
        <v>22</v>
      </c>
      <c r="B147" s="9" t="s">
        <v>827</v>
      </c>
      <c r="C147" s="9" t="s">
        <v>828</v>
      </c>
      <c r="D147" s="9" t="s">
        <v>25</v>
      </c>
      <c r="E147" s="9" t="s">
        <v>829</v>
      </c>
      <c r="F147" s="9" t="s">
        <v>830</v>
      </c>
      <c r="G147" s="9" t="s">
        <v>25</v>
      </c>
      <c r="H147" s="9" t="s">
        <v>29</v>
      </c>
      <c r="I147" s="9" t="s">
        <v>831</v>
      </c>
      <c r="J147" s="9" t="s">
        <v>832</v>
      </c>
      <c r="K147" s="9" t="s">
        <v>70</v>
      </c>
      <c r="L147" s="9" t="s">
        <v>71</v>
      </c>
      <c r="M147" s="9" t="s">
        <v>110</v>
      </c>
      <c r="N147" s="9" t="s">
        <v>35</v>
      </c>
      <c r="O147" s="9" t="s">
        <v>36</v>
      </c>
      <c r="P147" s="10" t="str">
        <f>HYPERLINK("https://www.airitibooks.com/Detail/Detail?PublicationID=P20180720027", "https://www.airitibooks.com/Detail/Detail?PublicationID=P20180720027")</f>
        <v>https://www.airitibooks.com/Detail/Detail?PublicationID=P20180720027</v>
      </c>
    </row>
    <row r="148" spans="1:16" ht="21" customHeight="1" x14ac:dyDescent="0.25">
      <c r="A148" s="9" t="s">
        <v>22</v>
      </c>
      <c r="B148" s="9" t="s">
        <v>833</v>
      </c>
      <c r="C148" s="9" t="s">
        <v>834</v>
      </c>
      <c r="D148" s="9" t="s">
        <v>25</v>
      </c>
      <c r="E148" s="9" t="s">
        <v>835</v>
      </c>
      <c r="F148" s="9" t="s">
        <v>836</v>
      </c>
      <c r="G148" s="9" t="s">
        <v>837</v>
      </c>
      <c r="H148" s="9" t="s">
        <v>84</v>
      </c>
      <c r="I148" s="9" t="s">
        <v>229</v>
      </c>
      <c r="J148" s="9" t="s">
        <v>764</v>
      </c>
      <c r="K148" s="9" t="s">
        <v>32</v>
      </c>
      <c r="L148" s="9" t="s">
        <v>33</v>
      </c>
      <c r="M148" s="9" t="s">
        <v>34</v>
      </c>
      <c r="N148" s="9" t="s">
        <v>35</v>
      </c>
      <c r="O148" s="9" t="s">
        <v>36</v>
      </c>
      <c r="P148" s="10" t="str">
        <f>HYPERLINK("https://www.airitibooks.com/Detail/Detail?PublicationID=P20180806001", "https://www.airitibooks.com/Detail/Detail?PublicationID=P20180806001")</f>
        <v>https://www.airitibooks.com/Detail/Detail?PublicationID=P20180806001</v>
      </c>
    </row>
    <row r="149" spans="1:16" ht="21" customHeight="1" x14ac:dyDescent="0.25">
      <c r="A149" s="9" t="s">
        <v>22</v>
      </c>
      <c r="B149" s="9" t="s">
        <v>838</v>
      </c>
      <c r="C149" s="9" t="s">
        <v>839</v>
      </c>
      <c r="D149" s="9" t="s">
        <v>25</v>
      </c>
      <c r="E149" s="9" t="s">
        <v>840</v>
      </c>
      <c r="F149" s="9" t="s">
        <v>836</v>
      </c>
      <c r="G149" s="9" t="s">
        <v>841</v>
      </c>
      <c r="H149" s="9" t="s">
        <v>116</v>
      </c>
      <c r="I149" s="9" t="s">
        <v>229</v>
      </c>
      <c r="J149" s="9" t="s">
        <v>842</v>
      </c>
      <c r="K149" s="9" t="s">
        <v>32</v>
      </c>
      <c r="L149" s="9" t="s">
        <v>443</v>
      </c>
      <c r="M149" s="9" t="s">
        <v>34</v>
      </c>
      <c r="N149" s="9" t="s">
        <v>35</v>
      </c>
      <c r="O149" s="9" t="s">
        <v>36</v>
      </c>
      <c r="P149" s="10" t="str">
        <f>HYPERLINK("https://www.airitibooks.com/Detail/Detail?PublicationID=P20180806002", "https://www.airitibooks.com/Detail/Detail?PublicationID=P20180806002")</f>
        <v>https://www.airitibooks.com/Detail/Detail?PublicationID=P20180806002</v>
      </c>
    </row>
    <row r="150" spans="1:16" ht="21" customHeight="1" x14ac:dyDescent="0.25">
      <c r="A150" s="9" t="s">
        <v>22</v>
      </c>
      <c r="B150" s="9" t="s">
        <v>843</v>
      </c>
      <c r="C150" s="9" t="s">
        <v>844</v>
      </c>
      <c r="D150" s="9" t="s">
        <v>25</v>
      </c>
      <c r="E150" s="9" t="s">
        <v>845</v>
      </c>
      <c r="F150" s="9" t="s">
        <v>813</v>
      </c>
      <c r="G150" s="9" t="s">
        <v>846</v>
      </c>
      <c r="H150" s="9" t="s">
        <v>51</v>
      </c>
      <c r="I150" s="9" t="s">
        <v>150</v>
      </c>
      <c r="J150" s="9" t="s">
        <v>764</v>
      </c>
      <c r="K150" s="9" t="s">
        <v>32</v>
      </c>
      <c r="L150" s="9" t="s">
        <v>33</v>
      </c>
      <c r="M150" s="9" t="s">
        <v>34</v>
      </c>
      <c r="N150" s="9" t="s">
        <v>35</v>
      </c>
      <c r="O150" s="9" t="s">
        <v>36</v>
      </c>
      <c r="P150" s="10" t="str">
        <f>HYPERLINK("https://www.airitibooks.com/Detail/Detail?PublicationID=P20180807009", "https://www.airitibooks.com/Detail/Detail?PublicationID=P20180807009")</f>
        <v>https://www.airitibooks.com/Detail/Detail?PublicationID=P20180807009</v>
      </c>
    </row>
    <row r="151" spans="1:16" ht="21" customHeight="1" x14ac:dyDescent="0.25">
      <c r="A151" s="9" t="s">
        <v>22</v>
      </c>
      <c r="B151" s="9" t="s">
        <v>847</v>
      </c>
      <c r="C151" s="9" t="s">
        <v>848</v>
      </c>
      <c r="D151" s="9" t="s">
        <v>25</v>
      </c>
      <c r="E151" s="9" t="s">
        <v>849</v>
      </c>
      <c r="F151" s="9" t="s">
        <v>75</v>
      </c>
      <c r="G151" s="9" t="s">
        <v>850</v>
      </c>
      <c r="H151" s="9" t="s">
        <v>84</v>
      </c>
      <c r="I151" s="9" t="s">
        <v>68</v>
      </c>
      <c r="J151" s="9" t="s">
        <v>690</v>
      </c>
      <c r="K151" s="9" t="s">
        <v>44</v>
      </c>
      <c r="L151" s="9" t="s">
        <v>45</v>
      </c>
      <c r="M151" s="9" t="s">
        <v>34</v>
      </c>
      <c r="N151" s="9" t="s">
        <v>35</v>
      </c>
      <c r="O151" s="9" t="s">
        <v>36</v>
      </c>
      <c r="P151" s="10" t="str">
        <f>HYPERLINK("https://www.airitibooks.com/Detail/Detail?PublicationID=P20180807049", "https://www.airitibooks.com/Detail/Detail?PublicationID=P20180807049")</f>
        <v>https://www.airitibooks.com/Detail/Detail?PublicationID=P20180807049</v>
      </c>
    </row>
    <row r="152" spans="1:16" ht="21" customHeight="1" x14ac:dyDescent="0.25">
      <c r="A152" s="9" t="s">
        <v>22</v>
      </c>
      <c r="B152" s="9" t="s">
        <v>851</v>
      </c>
      <c r="C152" s="9" t="s">
        <v>852</v>
      </c>
      <c r="D152" s="9" t="s">
        <v>25</v>
      </c>
      <c r="E152" s="9" t="s">
        <v>853</v>
      </c>
      <c r="F152" s="9" t="s">
        <v>854</v>
      </c>
      <c r="G152" s="9" t="s">
        <v>855</v>
      </c>
      <c r="H152" s="9" t="s">
        <v>84</v>
      </c>
      <c r="I152" s="9" t="s">
        <v>271</v>
      </c>
      <c r="J152" s="9" t="s">
        <v>166</v>
      </c>
      <c r="K152" s="9" t="s">
        <v>119</v>
      </c>
      <c r="L152" s="9" t="s">
        <v>167</v>
      </c>
      <c r="M152" s="9" t="s">
        <v>34</v>
      </c>
      <c r="N152" s="9" t="s">
        <v>35</v>
      </c>
      <c r="O152" s="9" t="s">
        <v>36</v>
      </c>
      <c r="P152" s="10" t="str">
        <f>HYPERLINK("https://www.airitibooks.com/Detail/Detail?PublicationID=P20180809017", "https://www.airitibooks.com/Detail/Detail?PublicationID=P20180809017")</f>
        <v>https://www.airitibooks.com/Detail/Detail?PublicationID=P20180809017</v>
      </c>
    </row>
    <row r="153" spans="1:16" ht="21" customHeight="1" x14ac:dyDescent="0.25">
      <c r="A153" s="9" t="s">
        <v>22</v>
      </c>
      <c r="B153" s="9" t="s">
        <v>856</v>
      </c>
      <c r="C153" s="9" t="s">
        <v>857</v>
      </c>
      <c r="D153" s="9" t="s">
        <v>25</v>
      </c>
      <c r="E153" s="9" t="s">
        <v>858</v>
      </c>
      <c r="F153" s="9" t="s">
        <v>854</v>
      </c>
      <c r="G153" s="9" t="s">
        <v>859</v>
      </c>
      <c r="H153" s="9" t="s">
        <v>84</v>
      </c>
      <c r="I153" s="9" t="s">
        <v>68</v>
      </c>
      <c r="J153" s="9" t="s">
        <v>166</v>
      </c>
      <c r="K153" s="9" t="s">
        <v>119</v>
      </c>
      <c r="L153" s="9" t="s">
        <v>167</v>
      </c>
      <c r="M153" s="9" t="s">
        <v>34</v>
      </c>
      <c r="N153" s="9" t="s">
        <v>35</v>
      </c>
      <c r="O153" s="9" t="s">
        <v>36</v>
      </c>
      <c r="P153" s="10" t="str">
        <f>HYPERLINK("https://www.airitibooks.com/Detail/Detail?PublicationID=P20180809018", "https://www.airitibooks.com/Detail/Detail?PublicationID=P20180809018")</f>
        <v>https://www.airitibooks.com/Detail/Detail?PublicationID=P20180809018</v>
      </c>
    </row>
    <row r="154" spans="1:16" ht="21" customHeight="1" x14ac:dyDescent="0.25">
      <c r="A154" s="9" t="s">
        <v>22</v>
      </c>
      <c r="B154" s="9" t="s">
        <v>860</v>
      </c>
      <c r="C154" s="9" t="s">
        <v>861</v>
      </c>
      <c r="D154" s="9" t="s">
        <v>25</v>
      </c>
      <c r="E154" s="9" t="s">
        <v>862</v>
      </c>
      <c r="F154" s="9" t="s">
        <v>854</v>
      </c>
      <c r="G154" s="9" t="s">
        <v>863</v>
      </c>
      <c r="H154" s="9" t="s">
        <v>84</v>
      </c>
      <c r="I154" s="9" t="s">
        <v>271</v>
      </c>
      <c r="J154" s="9" t="s">
        <v>166</v>
      </c>
      <c r="K154" s="9" t="s">
        <v>119</v>
      </c>
      <c r="L154" s="9" t="s">
        <v>167</v>
      </c>
      <c r="M154" s="9" t="s">
        <v>34</v>
      </c>
      <c r="N154" s="9" t="s">
        <v>35</v>
      </c>
      <c r="O154" s="9" t="s">
        <v>36</v>
      </c>
      <c r="P154" s="10" t="str">
        <f>HYPERLINK("https://www.airitibooks.com/Detail/Detail?PublicationID=P20180809019", "https://www.airitibooks.com/Detail/Detail?PublicationID=P20180809019")</f>
        <v>https://www.airitibooks.com/Detail/Detail?PublicationID=P20180809019</v>
      </c>
    </row>
    <row r="155" spans="1:16" ht="21" customHeight="1" x14ac:dyDescent="0.25">
      <c r="A155" s="9" t="s">
        <v>22</v>
      </c>
      <c r="B155" s="9" t="s">
        <v>864</v>
      </c>
      <c r="C155" s="9" t="s">
        <v>865</v>
      </c>
      <c r="D155" s="9" t="s">
        <v>25</v>
      </c>
      <c r="E155" s="9" t="s">
        <v>866</v>
      </c>
      <c r="F155" s="9" t="s">
        <v>854</v>
      </c>
      <c r="G155" s="9" t="s">
        <v>855</v>
      </c>
      <c r="H155" s="9" t="s">
        <v>84</v>
      </c>
      <c r="I155" s="9" t="s">
        <v>68</v>
      </c>
      <c r="J155" s="9" t="s">
        <v>166</v>
      </c>
      <c r="K155" s="9" t="s">
        <v>119</v>
      </c>
      <c r="L155" s="9" t="s">
        <v>167</v>
      </c>
      <c r="M155" s="9" t="s">
        <v>34</v>
      </c>
      <c r="N155" s="9" t="s">
        <v>35</v>
      </c>
      <c r="O155" s="9" t="s">
        <v>36</v>
      </c>
      <c r="P155" s="10" t="str">
        <f>HYPERLINK("https://www.airitibooks.com/Detail/Detail?PublicationID=P20180809020", "https://www.airitibooks.com/Detail/Detail?PublicationID=P20180809020")</f>
        <v>https://www.airitibooks.com/Detail/Detail?PublicationID=P20180809020</v>
      </c>
    </row>
    <row r="156" spans="1:16" ht="21" customHeight="1" x14ac:dyDescent="0.25">
      <c r="A156" s="9" t="s">
        <v>22</v>
      </c>
      <c r="B156" s="9" t="s">
        <v>867</v>
      </c>
      <c r="C156" s="9" t="s">
        <v>868</v>
      </c>
      <c r="D156" s="9" t="s">
        <v>25</v>
      </c>
      <c r="E156" s="9" t="s">
        <v>869</v>
      </c>
      <c r="F156" s="9" t="s">
        <v>854</v>
      </c>
      <c r="G156" s="9" t="s">
        <v>859</v>
      </c>
      <c r="H156" s="9" t="s">
        <v>84</v>
      </c>
      <c r="I156" s="9" t="s">
        <v>271</v>
      </c>
      <c r="J156" s="9" t="s">
        <v>166</v>
      </c>
      <c r="K156" s="9" t="s">
        <v>119</v>
      </c>
      <c r="L156" s="9" t="s">
        <v>167</v>
      </c>
      <c r="M156" s="9" t="s">
        <v>34</v>
      </c>
      <c r="N156" s="9" t="s">
        <v>35</v>
      </c>
      <c r="O156" s="9" t="s">
        <v>36</v>
      </c>
      <c r="P156" s="10" t="str">
        <f>HYPERLINK("https://www.airitibooks.com/Detail/Detail?PublicationID=P20180809021", "https://www.airitibooks.com/Detail/Detail?PublicationID=P20180809021")</f>
        <v>https://www.airitibooks.com/Detail/Detail?PublicationID=P20180809021</v>
      </c>
    </row>
    <row r="157" spans="1:16" ht="21" customHeight="1" x14ac:dyDescent="0.25">
      <c r="A157" s="9" t="s">
        <v>22</v>
      </c>
      <c r="B157" s="9" t="s">
        <v>870</v>
      </c>
      <c r="C157" s="9" t="s">
        <v>871</v>
      </c>
      <c r="D157" s="9" t="s">
        <v>25</v>
      </c>
      <c r="E157" s="9" t="s">
        <v>872</v>
      </c>
      <c r="F157" s="9" t="s">
        <v>854</v>
      </c>
      <c r="G157" s="9" t="s">
        <v>863</v>
      </c>
      <c r="H157" s="9" t="s">
        <v>84</v>
      </c>
      <c r="I157" s="9" t="s">
        <v>229</v>
      </c>
      <c r="J157" s="9" t="s">
        <v>166</v>
      </c>
      <c r="K157" s="9" t="s">
        <v>119</v>
      </c>
      <c r="L157" s="9" t="s">
        <v>167</v>
      </c>
      <c r="M157" s="9" t="s">
        <v>34</v>
      </c>
      <c r="N157" s="9" t="s">
        <v>35</v>
      </c>
      <c r="O157" s="9" t="s">
        <v>36</v>
      </c>
      <c r="P157" s="10" t="str">
        <f>HYPERLINK("https://www.airitibooks.com/Detail/Detail?PublicationID=P20180809022", "https://www.airitibooks.com/Detail/Detail?PublicationID=P20180809022")</f>
        <v>https://www.airitibooks.com/Detail/Detail?PublicationID=P20180809022</v>
      </c>
    </row>
    <row r="158" spans="1:16" ht="21" customHeight="1" x14ac:dyDescent="0.25">
      <c r="A158" s="9" t="s">
        <v>22</v>
      </c>
      <c r="B158" s="9" t="s">
        <v>873</v>
      </c>
      <c r="C158" s="9" t="s">
        <v>874</v>
      </c>
      <c r="D158" s="9" t="s">
        <v>25</v>
      </c>
      <c r="E158" s="9" t="s">
        <v>875</v>
      </c>
      <c r="F158" s="9" t="s">
        <v>854</v>
      </c>
      <c r="G158" s="9" t="s">
        <v>876</v>
      </c>
      <c r="H158" s="9" t="s">
        <v>84</v>
      </c>
      <c r="I158" s="9" t="s">
        <v>229</v>
      </c>
      <c r="J158" s="9" t="s">
        <v>428</v>
      </c>
      <c r="K158" s="9" t="s">
        <v>61</v>
      </c>
      <c r="L158" s="9" t="s">
        <v>429</v>
      </c>
      <c r="M158" s="9" t="s">
        <v>34</v>
      </c>
      <c r="N158" s="9" t="s">
        <v>35</v>
      </c>
      <c r="O158" s="9" t="s">
        <v>36</v>
      </c>
      <c r="P158" s="10" t="str">
        <f>HYPERLINK("https://www.airitibooks.com/Detail/Detail?PublicationID=P20180809029", "https://www.airitibooks.com/Detail/Detail?PublicationID=P20180809029")</f>
        <v>https://www.airitibooks.com/Detail/Detail?PublicationID=P20180809029</v>
      </c>
    </row>
    <row r="159" spans="1:16" ht="21" customHeight="1" x14ac:dyDescent="0.25">
      <c r="A159" s="9" t="s">
        <v>22</v>
      </c>
      <c r="B159" s="9" t="s">
        <v>877</v>
      </c>
      <c r="C159" s="9" t="s">
        <v>878</v>
      </c>
      <c r="D159" s="9" t="s">
        <v>25</v>
      </c>
      <c r="E159" s="9" t="s">
        <v>879</v>
      </c>
      <c r="F159" s="9" t="s">
        <v>880</v>
      </c>
      <c r="G159" s="9" t="s">
        <v>881</v>
      </c>
      <c r="H159" s="9" t="s">
        <v>51</v>
      </c>
      <c r="I159" s="9" t="s">
        <v>100</v>
      </c>
      <c r="J159" s="9" t="s">
        <v>882</v>
      </c>
      <c r="K159" s="9" t="s">
        <v>32</v>
      </c>
      <c r="L159" s="9" t="s">
        <v>33</v>
      </c>
      <c r="M159" s="9" t="s">
        <v>34</v>
      </c>
      <c r="N159" s="9" t="s">
        <v>35</v>
      </c>
      <c r="O159" s="9" t="s">
        <v>36</v>
      </c>
      <c r="P159" s="10" t="str">
        <f>HYPERLINK("https://www.airitibooks.com/Detail/Detail?PublicationID=P20180809119", "https://www.airitibooks.com/Detail/Detail?PublicationID=P20180809119")</f>
        <v>https://www.airitibooks.com/Detail/Detail?PublicationID=P20180809119</v>
      </c>
    </row>
    <row r="160" spans="1:16" ht="21" customHeight="1" x14ac:dyDescent="0.25">
      <c r="A160" s="9" t="s">
        <v>22</v>
      </c>
      <c r="B160" s="9" t="s">
        <v>883</v>
      </c>
      <c r="C160" s="9" t="s">
        <v>884</v>
      </c>
      <c r="D160" s="9" t="s">
        <v>25</v>
      </c>
      <c r="E160" s="9" t="s">
        <v>885</v>
      </c>
      <c r="F160" s="9" t="s">
        <v>886</v>
      </c>
      <c r="G160" s="9" t="s">
        <v>25</v>
      </c>
      <c r="H160" s="9" t="s">
        <v>51</v>
      </c>
      <c r="I160" s="9" t="s">
        <v>204</v>
      </c>
      <c r="J160" s="9" t="s">
        <v>887</v>
      </c>
      <c r="K160" s="9" t="s">
        <v>32</v>
      </c>
      <c r="L160" s="9" t="s">
        <v>33</v>
      </c>
      <c r="M160" s="9" t="s">
        <v>34</v>
      </c>
      <c r="N160" s="9" t="s">
        <v>35</v>
      </c>
      <c r="O160" s="9" t="s">
        <v>36</v>
      </c>
      <c r="P160" s="10" t="str">
        <f>HYPERLINK("https://www.airitibooks.com/Detail/Detail?PublicationID=P20180813076", "https://www.airitibooks.com/Detail/Detail?PublicationID=P20180813076")</f>
        <v>https://www.airitibooks.com/Detail/Detail?PublicationID=P20180813076</v>
      </c>
    </row>
    <row r="161" spans="1:16" ht="21" customHeight="1" x14ac:dyDescent="0.25">
      <c r="A161" s="9" t="s">
        <v>22</v>
      </c>
      <c r="B161" s="9" t="s">
        <v>888</v>
      </c>
      <c r="C161" s="9" t="s">
        <v>889</v>
      </c>
      <c r="D161" s="9" t="s">
        <v>25</v>
      </c>
      <c r="E161" s="9" t="s">
        <v>890</v>
      </c>
      <c r="F161" s="9" t="s">
        <v>886</v>
      </c>
      <c r="G161" s="9" t="s">
        <v>891</v>
      </c>
      <c r="H161" s="9" t="s">
        <v>51</v>
      </c>
      <c r="I161" s="9" t="s">
        <v>204</v>
      </c>
      <c r="J161" s="9" t="s">
        <v>887</v>
      </c>
      <c r="K161" s="9" t="s">
        <v>32</v>
      </c>
      <c r="L161" s="9" t="s">
        <v>33</v>
      </c>
      <c r="M161" s="9" t="s">
        <v>34</v>
      </c>
      <c r="N161" s="9" t="s">
        <v>35</v>
      </c>
      <c r="O161" s="9" t="s">
        <v>36</v>
      </c>
      <c r="P161" s="10" t="str">
        <f>HYPERLINK("https://www.airitibooks.com/Detail/Detail?PublicationID=P20180814014", "https://www.airitibooks.com/Detail/Detail?PublicationID=P20180814014")</f>
        <v>https://www.airitibooks.com/Detail/Detail?PublicationID=P20180814014</v>
      </c>
    </row>
    <row r="162" spans="1:16" ht="21" customHeight="1" x14ac:dyDescent="0.25">
      <c r="A162" s="9" t="s">
        <v>22</v>
      </c>
      <c r="B162" s="9" t="s">
        <v>892</v>
      </c>
      <c r="C162" s="9" t="s">
        <v>893</v>
      </c>
      <c r="D162" s="9" t="s">
        <v>25</v>
      </c>
      <c r="E162" s="9" t="s">
        <v>894</v>
      </c>
      <c r="F162" s="9" t="s">
        <v>565</v>
      </c>
      <c r="G162" s="9" t="s">
        <v>895</v>
      </c>
      <c r="H162" s="9" t="s">
        <v>77</v>
      </c>
      <c r="I162" s="9" t="s">
        <v>300</v>
      </c>
      <c r="J162" s="9" t="s">
        <v>764</v>
      </c>
      <c r="K162" s="9" t="s">
        <v>32</v>
      </c>
      <c r="L162" s="9" t="s">
        <v>33</v>
      </c>
      <c r="M162" s="9" t="s">
        <v>34</v>
      </c>
      <c r="N162" s="9" t="s">
        <v>35</v>
      </c>
      <c r="O162" s="9" t="s">
        <v>36</v>
      </c>
      <c r="P162" s="10" t="str">
        <f>HYPERLINK("https://www.airitibooks.com/Detail/Detail?PublicationID=P20180814082", "https://www.airitibooks.com/Detail/Detail?PublicationID=P20180814082")</f>
        <v>https://www.airitibooks.com/Detail/Detail?PublicationID=P20180814082</v>
      </c>
    </row>
    <row r="163" spans="1:16" ht="21" customHeight="1" x14ac:dyDescent="0.25">
      <c r="A163" s="9" t="s">
        <v>22</v>
      </c>
      <c r="B163" s="9" t="s">
        <v>896</v>
      </c>
      <c r="C163" s="9" t="s">
        <v>897</v>
      </c>
      <c r="D163" s="9" t="s">
        <v>25</v>
      </c>
      <c r="E163" s="9" t="s">
        <v>898</v>
      </c>
      <c r="F163" s="9" t="s">
        <v>191</v>
      </c>
      <c r="G163" s="9" t="s">
        <v>899</v>
      </c>
      <c r="H163" s="9" t="s">
        <v>84</v>
      </c>
      <c r="I163" s="9" t="s">
        <v>307</v>
      </c>
      <c r="J163" s="9" t="s">
        <v>900</v>
      </c>
      <c r="K163" s="9" t="s">
        <v>61</v>
      </c>
      <c r="L163" s="9" t="s">
        <v>62</v>
      </c>
      <c r="M163" s="9" t="s">
        <v>34</v>
      </c>
      <c r="N163" s="9" t="s">
        <v>501</v>
      </c>
      <c r="O163" s="9" t="s">
        <v>36</v>
      </c>
      <c r="P163" s="10" t="str">
        <f>HYPERLINK("https://www.airitibooks.com/Detail/Detail?PublicationID=P20180814102", "https://www.airitibooks.com/Detail/Detail?PublicationID=P20180814102")</f>
        <v>https://www.airitibooks.com/Detail/Detail?PublicationID=P20180814102</v>
      </c>
    </row>
    <row r="164" spans="1:16" ht="21" customHeight="1" x14ac:dyDescent="0.25">
      <c r="A164" s="9" t="s">
        <v>22</v>
      </c>
      <c r="B164" s="9" t="s">
        <v>901</v>
      </c>
      <c r="C164" s="9" t="s">
        <v>902</v>
      </c>
      <c r="D164" s="9" t="s">
        <v>25</v>
      </c>
      <c r="E164" s="9" t="s">
        <v>903</v>
      </c>
      <c r="F164" s="9" t="s">
        <v>836</v>
      </c>
      <c r="G164" s="9" t="s">
        <v>904</v>
      </c>
      <c r="H164" s="9" t="s">
        <v>84</v>
      </c>
      <c r="I164" s="9" t="s">
        <v>68</v>
      </c>
      <c r="J164" s="9" t="s">
        <v>905</v>
      </c>
      <c r="K164" s="9" t="s">
        <v>70</v>
      </c>
      <c r="L164" s="9" t="s">
        <v>407</v>
      </c>
      <c r="M164" s="9" t="s">
        <v>34</v>
      </c>
      <c r="N164" s="9" t="s">
        <v>35</v>
      </c>
      <c r="O164" s="9" t="s">
        <v>36</v>
      </c>
      <c r="P164" s="10" t="str">
        <f>HYPERLINK("https://www.airitibooks.com/Detail/Detail?PublicationID=P20180815008", "https://www.airitibooks.com/Detail/Detail?PublicationID=P20180815008")</f>
        <v>https://www.airitibooks.com/Detail/Detail?PublicationID=P20180815008</v>
      </c>
    </row>
    <row r="165" spans="1:16" ht="21" customHeight="1" x14ac:dyDescent="0.25">
      <c r="A165" s="9" t="s">
        <v>22</v>
      </c>
      <c r="B165" s="9" t="s">
        <v>906</v>
      </c>
      <c r="C165" s="9" t="s">
        <v>907</v>
      </c>
      <c r="D165" s="9" t="s">
        <v>25</v>
      </c>
      <c r="E165" s="9" t="s">
        <v>908</v>
      </c>
      <c r="F165" s="9" t="s">
        <v>909</v>
      </c>
      <c r="G165" s="9" t="s">
        <v>910</v>
      </c>
      <c r="H165" s="9" t="s">
        <v>77</v>
      </c>
      <c r="I165" s="9" t="s">
        <v>911</v>
      </c>
      <c r="J165" s="9" t="s">
        <v>912</v>
      </c>
      <c r="K165" s="9" t="s">
        <v>94</v>
      </c>
      <c r="L165" s="9" t="s">
        <v>532</v>
      </c>
      <c r="M165" s="9" t="s">
        <v>34</v>
      </c>
      <c r="N165" s="9" t="s">
        <v>35</v>
      </c>
      <c r="O165" s="9" t="s">
        <v>36</v>
      </c>
      <c r="P165" s="10" t="str">
        <f>HYPERLINK("https://www.airitibooks.com/Detail/Detail?PublicationID=P20180815053", "https://www.airitibooks.com/Detail/Detail?PublicationID=P20180815053")</f>
        <v>https://www.airitibooks.com/Detail/Detail?PublicationID=P20180815053</v>
      </c>
    </row>
    <row r="166" spans="1:16" ht="21" customHeight="1" x14ac:dyDescent="0.25">
      <c r="A166" s="9" t="s">
        <v>22</v>
      </c>
      <c r="B166" s="9" t="s">
        <v>913</v>
      </c>
      <c r="C166" s="9" t="s">
        <v>914</v>
      </c>
      <c r="D166" s="9" t="s">
        <v>25</v>
      </c>
      <c r="E166" s="9" t="s">
        <v>915</v>
      </c>
      <c r="F166" s="9" t="s">
        <v>916</v>
      </c>
      <c r="G166" s="9" t="s">
        <v>917</v>
      </c>
      <c r="H166" s="9" t="s">
        <v>84</v>
      </c>
      <c r="I166" s="9" t="s">
        <v>307</v>
      </c>
      <c r="J166" s="9" t="s">
        <v>805</v>
      </c>
      <c r="K166" s="9" t="s">
        <v>32</v>
      </c>
      <c r="L166" s="9" t="s">
        <v>33</v>
      </c>
      <c r="M166" s="9" t="s">
        <v>34</v>
      </c>
      <c r="N166" s="9" t="s">
        <v>35</v>
      </c>
      <c r="O166" s="9" t="s">
        <v>36</v>
      </c>
      <c r="P166" s="10" t="str">
        <f>HYPERLINK("https://www.airitibooks.com/Detail/Detail?PublicationID=P20180815082", "https://www.airitibooks.com/Detail/Detail?PublicationID=P20180815082")</f>
        <v>https://www.airitibooks.com/Detail/Detail?PublicationID=P20180815082</v>
      </c>
    </row>
    <row r="167" spans="1:16" ht="21" customHeight="1" x14ac:dyDescent="0.25">
      <c r="A167" s="9" t="s">
        <v>22</v>
      </c>
      <c r="B167" s="9" t="s">
        <v>918</v>
      </c>
      <c r="C167" s="9" t="s">
        <v>919</v>
      </c>
      <c r="D167" s="9" t="s">
        <v>25</v>
      </c>
      <c r="E167" s="9" t="s">
        <v>920</v>
      </c>
      <c r="F167" s="9" t="s">
        <v>75</v>
      </c>
      <c r="G167" s="9" t="s">
        <v>921</v>
      </c>
      <c r="H167" s="9" t="s">
        <v>84</v>
      </c>
      <c r="I167" s="9" t="s">
        <v>374</v>
      </c>
      <c r="J167" s="9" t="s">
        <v>78</v>
      </c>
      <c r="K167" s="9" t="s">
        <v>44</v>
      </c>
      <c r="L167" s="9" t="s">
        <v>45</v>
      </c>
      <c r="M167" s="9" t="s">
        <v>34</v>
      </c>
      <c r="N167" s="9" t="s">
        <v>35</v>
      </c>
      <c r="O167" s="9" t="s">
        <v>36</v>
      </c>
      <c r="P167" s="10" t="str">
        <f>HYPERLINK("https://www.airitibooks.com/Detail/Detail?PublicationID=P20180816016", "https://www.airitibooks.com/Detail/Detail?PublicationID=P20180816016")</f>
        <v>https://www.airitibooks.com/Detail/Detail?PublicationID=P20180816016</v>
      </c>
    </row>
    <row r="168" spans="1:16" ht="21" customHeight="1" x14ac:dyDescent="0.25">
      <c r="A168" s="9" t="s">
        <v>22</v>
      </c>
      <c r="B168" s="9" t="s">
        <v>922</v>
      </c>
      <c r="C168" s="9" t="s">
        <v>923</v>
      </c>
      <c r="D168" s="9" t="s">
        <v>25</v>
      </c>
      <c r="E168" s="9" t="s">
        <v>924</v>
      </c>
      <c r="F168" s="9" t="s">
        <v>925</v>
      </c>
      <c r="G168" s="9" t="s">
        <v>926</v>
      </c>
      <c r="H168" s="9" t="s">
        <v>77</v>
      </c>
      <c r="I168" s="9" t="s">
        <v>307</v>
      </c>
      <c r="J168" s="9" t="s">
        <v>927</v>
      </c>
      <c r="K168" s="9" t="s">
        <v>94</v>
      </c>
      <c r="L168" s="9" t="s">
        <v>323</v>
      </c>
      <c r="M168" s="9" t="s">
        <v>34</v>
      </c>
      <c r="N168" s="9" t="s">
        <v>35</v>
      </c>
      <c r="O168" s="9" t="s">
        <v>36</v>
      </c>
      <c r="P168" s="10" t="str">
        <f>HYPERLINK("https://www.airitibooks.com/Detail/Detail?PublicationID=P20180816039", "https://www.airitibooks.com/Detail/Detail?PublicationID=P20180816039")</f>
        <v>https://www.airitibooks.com/Detail/Detail?PublicationID=P20180816039</v>
      </c>
    </row>
    <row r="169" spans="1:16" ht="21" customHeight="1" x14ac:dyDescent="0.25">
      <c r="A169" s="9" t="s">
        <v>22</v>
      </c>
      <c r="B169" s="9" t="s">
        <v>928</v>
      </c>
      <c r="C169" s="9" t="s">
        <v>929</v>
      </c>
      <c r="D169" s="9" t="s">
        <v>25</v>
      </c>
      <c r="E169" s="9" t="s">
        <v>930</v>
      </c>
      <c r="F169" s="9" t="s">
        <v>931</v>
      </c>
      <c r="G169" s="9" t="s">
        <v>932</v>
      </c>
      <c r="H169" s="9" t="s">
        <v>116</v>
      </c>
      <c r="I169" s="9" t="s">
        <v>204</v>
      </c>
      <c r="J169" s="9" t="s">
        <v>933</v>
      </c>
      <c r="K169" s="9" t="s">
        <v>61</v>
      </c>
      <c r="L169" s="9" t="s">
        <v>429</v>
      </c>
      <c r="M169" s="9" t="s">
        <v>34</v>
      </c>
      <c r="N169" s="9" t="s">
        <v>35</v>
      </c>
      <c r="O169" s="9" t="s">
        <v>36</v>
      </c>
      <c r="P169" s="10" t="str">
        <f>HYPERLINK("https://www.airitibooks.com/Detail/Detail?PublicationID=P20180816042", "https://www.airitibooks.com/Detail/Detail?PublicationID=P20180816042")</f>
        <v>https://www.airitibooks.com/Detail/Detail?PublicationID=P20180816042</v>
      </c>
    </row>
    <row r="170" spans="1:16" ht="21" customHeight="1" x14ac:dyDescent="0.25">
      <c r="A170" s="9" t="s">
        <v>22</v>
      </c>
      <c r="B170" s="9" t="s">
        <v>934</v>
      </c>
      <c r="C170" s="9" t="s">
        <v>935</v>
      </c>
      <c r="D170" s="9" t="s">
        <v>25</v>
      </c>
      <c r="E170" s="9" t="s">
        <v>936</v>
      </c>
      <c r="F170" s="9" t="s">
        <v>937</v>
      </c>
      <c r="G170" s="9" t="s">
        <v>938</v>
      </c>
      <c r="H170" s="9" t="s">
        <v>84</v>
      </c>
      <c r="I170" s="9" t="s">
        <v>68</v>
      </c>
      <c r="J170" s="9" t="s">
        <v>939</v>
      </c>
      <c r="K170" s="9" t="s">
        <v>32</v>
      </c>
      <c r="L170" s="9" t="s">
        <v>940</v>
      </c>
      <c r="M170" s="9" t="s">
        <v>941</v>
      </c>
      <c r="N170" s="9" t="s">
        <v>942</v>
      </c>
      <c r="O170" s="9" t="s">
        <v>36</v>
      </c>
      <c r="P170" s="10" t="str">
        <f>HYPERLINK("https://www.airitibooks.com/Detail/Detail?PublicationID=P20180817004", "https://www.airitibooks.com/Detail/Detail?PublicationID=P20180817004")</f>
        <v>https://www.airitibooks.com/Detail/Detail?PublicationID=P20180817004</v>
      </c>
    </row>
    <row r="171" spans="1:16" ht="21" customHeight="1" x14ac:dyDescent="0.25">
      <c r="A171" s="9" t="s">
        <v>22</v>
      </c>
      <c r="B171" s="9" t="s">
        <v>943</v>
      </c>
      <c r="C171" s="9" t="s">
        <v>944</v>
      </c>
      <c r="D171" s="9" t="s">
        <v>25</v>
      </c>
      <c r="E171" s="9" t="s">
        <v>945</v>
      </c>
      <c r="F171" s="9" t="s">
        <v>540</v>
      </c>
      <c r="G171" s="9" t="s">
        <v>946</v>
      </c>
      <c r="H171" s="9" t="s">
        <v>84</v>
      </c>
      <c r="I171" s="9" t="s">
        <v>52</v>
      </c>
      <c r="J171" s="9" t="s">
        <v>947</v>
      </c>
      <c r="K171" s="9" t="s">
        <v>32</v>
      </c>
      <c r="L171" s="9" t="s">
        <v>543</v>
      </c>
      <c r="M171" s="9" t="s">
        <v>34</v>
      </c>
      <c r="N171" s="9" t="s">
        <v>35</v>
      </c>
      <c r="O171" s="9" t="s">
        <v>36</v>
      </c>
      <c r="P171" s="10" t="str">
        <f>HYPERLINK("https://www.airitibooks.com/Detail/Detail?PublicationID=P20180817017", "https://www.airitibooks.com/Detail/Detail?PublicationID=P20180817017")</f>
        <v>https://www.airitibooks.com/Detail/Detail?PublicationID=P20180817017</v>
      </c>
    </row>
    <row r="172" spans="1:16" ht="21" customHeight="1" x14ac:dyDescent="0.25">
      <c r="A172" s="9" t="s">
        <v>22</v>
      </c>
      <c r="B172" s="9" t="s">
        <v>948</v>
      </c>
      <c r="C172" s="9" t="s">
        <v>949</v>
      </c>
      <c r="D172" s="9" t="s">
        <v>25</v>
      </c>
      <c r="E172" s="9" t="s">
        <v>950</v>
      </c>
      <c r="F172" s="9" t="s">
        <v>202</v>
      </c>
      <c r="G172" s="9" t="s">
        <v>951</v>
      </c>
      <c r="H172" s="9" t="s">
        <v>84</v>
      </c>
      <c r="I172" s="9" t="s">
        <v>5</v>
      </c>
      <c r="J172" s="9" t="s">
        <v>952</v>
      </c>
      <c r="K172" s="9" t="s">
        <v>61</v>
      </c>
      <c r="L172" s="9" t="s">
        <v>568</v>
      </c>
      <c r="M172" s="9" t="s">
        <v>34</v>
      </c>
      <c r="N172" s="9" t="s">
        <v>35</v>
      </c>
      <c r="O172" s="9" t="s">
        <v>36</v>
      </c>
      <c r="P172" s="10" t="str">
        <f>HYPERLINK("https://www.airitibooks.com/Detail/Detail?PublicationID=P20180817022", "https://www.airitibooks.com/Detail/Detail?PublicationID=P20180817022")</f>
        <v>https://www.airitibooks.com/Detail/Detail?PublicationID=P20180817022</v>
      </c>
    </row>
    <row r="173" spans="1:16" ht="21" customHeight="1" x14ac:dyDescent="0.25">
      <c r="A173" s="9" t="s">
        <v>22</v>
      </c>
      <c r="B173" s="9" t="s">
        <v>953</v>
      </c>
      <c r="C173" s="9" t="s">
        <v>954</v>
      </c>
      <c r="D173" s="9" t="s">
        <v>25</v>
      </c>
      <c r="E173" s="9" t="s">
        <v>955</v>
      </c>
      <c r="F173" s="9" t="s">
        <v>956</v>
      </c>
      <c r="G173" s="9" t="s">
        <v>957</v>
      </c>
      <c r="H173" s="9" t="s">
        <v>51</v>
      </c>
      <c r="I173" s="9" t="s">
        <v>204</v>
      </c>
      <c r="J173" s="9" t="s">
        <v>958</v>
      </c>
      <c r="K173" s="9" t="s">
        <v>127</v>
      </c>
      <c r="L173" s="9" t="s">
        <v>959</v>
      </c>
      <c r="M173" s="9" t="s">
        <v>34</v>
      </c>
      <c r="N173" s="9" t="s">
        <v>35</v>
      </c>
      <c r="O173" s="9" t="s">
        <v>36</v>
      </c>
      <c r="P173" s="10" t="str">
        <f>HYPERLINK("https://www.airitibooks.com/Detail/Detail?PublicationID=P20180821006", "https://www.airitibooks.com/Detail/Detail?PublicationID=P20180821006")</f>
        <v>https://www.airitibooks.com/Detail/Detail?PublicationID=P20180821006</v>
      </c>
    </row>
    <row r="174" spans="1:16" ht="21" customHeight="1" x14ac:dyDescent="0.25">
      <c r="A174" s="9" t="s">
        <v>22</v>
      </c>
      <c r="B174" s="9" t="s">
        <v>960</v>
      </c>
      <c r="C174" s="9" t="s">
        <v>961</v>
      </c>
      <c r="D174" s="9" t="s">
        <v>25</v>
      </c>
      <c r="E174" s="9" t="s">
        <v>962</v>
      </c>
      <c r="F174" s="9" t="s">
        <v>956</v>
      </c>
      <c r="G174" s="9" t="s">
        <v>963</v>
      </c>
      <c r="H174" s="9" t="s">
        <v>77</v>
      </c>
      <c r="I174" s="9" t="s">
        <v>68</v>
      </c>
      <c r="J174" s="9" t="s">
        <v>964</v>
      </c>
      <c r="K174" s="9" t="s">
        <v>94</v>
      </c>
      <c r="L174" s="9" t="s">
        <v>95</v>
      </c>
      <c r="M174" s="9" t="s">
        <v>34</v>
      </c>
      <c r="N174" s="9" t="s">
        <v>35</v>
      </c>
      <c r="O174" s="9" t="s">
        <v>36</v>
      </c>
      <c r="P174" s="10" t="str">
        <f>HYPERLINK("https://www.airitibooks.com/Detail/Detail?PublicationID=P20180821010", "https://www.airitibooks.com/Detail/Detail?PublicationID=P20180821010")</f>
        <v>https://www.airitibooks.com/Detail/Detail?PublicationID=P20180821010</v>
      </c>
    </row>
    <row r="175" spans="1:16" ht="21" customHeight="1" x14ac:dyDescent="0.25">
      <c r="A175" s="9" t="s">
        <v>22</v>
      </c>
      <c r="B175" s="9" t="s">
        <v>965</v>
      </c>
      <c r="C175" s="9" t="s">
        <v>966</v>
      </c>
      <c r="D175" s="9" t="s">
        <v>25</v>
      </c>
      <c r="E175" s="9" t="s">
        <v>967</v>
      </c>
      <c r="F175" s="9" t="s">
        <v>968</v>
      </c>
      <c r="G175" s="9" t="s">
        <v>969</v>
      </c>
      <c r="H175" s="9" t="s">
        <v>84</v>
      </c>
      <c r="I175" s="9" t="s">
        <v>52</v>
      </c>
      <c r="J175" s="9" t="s">
        <v>474</v>
      </c>
      <c r="K175" s="9" t="s">
        <v>94</v>
      </c>
      <c r="L175" s="9" t="s">
        <v>316</v>
      </c>
      <c r="M175" s="9" t="s">
        <v>34</v>
      </c>
      <c r="N175" s="9" t="s">
        <v>35</v>
      </c>
      <c r="O175" s="9" t="s">
        <v>36</v>
      </c>
      <c r="P175" s="10" t="str">
        <f>HYPERLINK("https://www.airitibooks.com/Detail/Detail?PublicationID=P20180822015", "https://www.airitibooks.com/Detail/Detail?PublicationID=P20180822015")</f>
        <v>https://www.airitibooks.com/Detail/Detail?PublicationID=P20180822015</v>
      </c>
    </row>
    <row r="176" spans="1:16" ht="21" customHeight="1" x14ac:dyDescent="0.25">
      <c r="A176" s="9" t="s">
        <v>22</v>
      </c>
      <c r="B176" s="9" t="s">
        <v>970</v>
      </c>
      <c r="C176" s="9" t="s">
        <v>971</v>
      </c>
      <c r="D176" s="9" t="s">
        <v>25</v>
      </c>
      <c r="E176" s="9" t="s">
        <v>972</v>
      </c>
      <c r="F176" s="9" t="s">
        <v>956</v>
      </c>
      <c r="G176" s="9" t="s">
        <v>973</v>
      </c>
      <c r="H176" s="9" t="s">
        <v>84</v>
      </c>
      <c r="I176" s="9" t="s">
        <v>204</v>
      </c>
      <c r="J176" s="9" t="s">
        <v>815</v>
      </c>
      <c r="K176" s="9" t="s">
        <v>32</v>
      </c>
      <c r="L176" s="9" t="s">
        <v>33</v>
      </c>
      <c r="M176" s="9" t="s">
        <v>34</v>
      </c>
      <c r="N176" s="9" t="s">
        <v>35</v>
      </c>
      <c r="O176" s="9" t="s">
        <v>36</v>
      </c>
      <c r="P176" s="10" t="str">
        <f>HYPERLINK("https://www.airitibooks.com/Detail/Detail?PublicationID=P20180822027", "https://www.airitibooks.com/Detail/Detail?PublicationID=P20180822027")</f>
        <v>https://www.airitibooks.com/Detail/Detail?PublicationID=P20180822027</v>
      </c>
    </row>
    <row r="177" spans="1:16" ht="21" customHeight="1" x14ac:dyDescent="0.25">
      <c r="A177" s="9" t="s">
        <v>22</v>
      </c>
      <c r="B177" s="9" t="s">
        <v>974</v>
      </c>
      <c r="C177" s="9" t="s">
        <v>975</v>
      </c>
      <c r="D177" s="9" t="s">
        <v>25</v>
      </c>
      <c r="E177" s="9" t="s">
        <v>976</v>
      </c>
      <c r="F177" s="9" t="s">
        <v>448</v>
      </c>
      <c r="G177" s="9" t="s">
        <v>977</v>
      </c>
      <c r="H177" s="9" t="s">
        <v>84</v>
      </c>
      <c r="I177" s="9" t="s">
        <v>307</v>
      </c>
      <c r="J177" s="9" t="s">
        <v>978</v>
      </c>
      <c r="K177" s="9" t="s">
        <v>61</v>
      </c>
      <c r="L177" s="9" t="s">
        <v>480</v>
      </c>
      <c r="M177" s="9" t="s">
        <v>34</v>
      </c>
      <c r="N177" s="9" t="s">
        <v>35</v>
      </c>
      <c r="O177" s="9" t="s">
        <v>36</v>
      </c>
      <c r="P177" s="10" t="str">
        <f>HYPERLINK("https://www.airitibooks.com/Detail/Detail?PublicationID=P20180828005", "https://www.airitibooks.com/Detail/Detail?PublicationID=P20180828005")</f>
        <v>https://www.airitibooks.com/Detail/Detail?PublicationID=P20180828005</v>
      </c>
    </row>
    <row r="178" spans="1:16" ht="21" customHeight="1" x14ac:dyDescent="0.25">
      <c r="A178" s="9" t="s">
        <v>22</v>
      </c>
      <c r="B178" s="9" t="s">
        <v>979</v>
      </c>
      <c r="C178" s="9" t="s">
        <v>980</v>
      </c>
      <c r="D178" s="9" t="s">
        <v>25</v>
      </c>
      <c r="E178" s="9" t="s">
        <v>981</v>
      </c>
      <c r="F178" s="9" t="s">
        <v>565</v>
      </c>
      <c r="G178" s="9" t="s">
        <v>982</v>
      </c>
      <c r="H178" s="9" t="s">
        <v>84</v>
      </c>
      <c r="I178" s="9" t="s">
        <v>92</v>
      </c>
      <c r="J178" s="9" t="s">
        <v>764</v>
      </c>
      <c r="K178" s="9" t="s">
        <v>32</v>
      </c>
      <c r="L178" s="9" t="s">
        <v>33</v>
      </c>
      <c r="M178" s="9" t="s">
        <v>34</v>
      </c>
      <c r="N178" s="9" t="s">
        <v>35</v>
      </c>
      <c r="O178" s="9" t="s">
        <v>36</v>
      </c>
      <c r="P178" s="10" t="str">
        <f>HYPERLINK("https://www.airitibooks.com/Detail/Detail?PublicationID=P20180830023", "https://www.airitibooks.com/Detail/Detail?PublicationID=P20180830023")</f>
        <v>https://www.airitibooks.com/Detail/Detail?PublicationID=P20180830023</v>
      </c>
    </row>
    <row r="179" spans="1:16" ht="21" customHeight="1" x14ac:dyDescent="0.25">
      <c r="A179" s="9" t="s">
        <v>22</v>
      </c>
      <c r="B179" s="9" t="s">
        <v>983</v>
      </c>
      <c r="C179" s="9" t="s">
        <v>984</v>
      </c>
      <c r="D179" s="9" t="s">
        <v>25</v>
      </c>
      <c r="E179" s="9" t="s">
        <v>985</v>
      </c>
      <c r="F179" s="9" t="s">
        <v>565</v>
      </c>
      <c r="G179" s="9" t="s">
        <v>986</v>
      </c>
      <c r="H179" s="9" t="s">
        <v>77</v>
      </c>
      <c r="I179" s="9" t="s">
        <v>307</v>
      </c>
      <c r="J179" s="9" t="s">
        <v>987</v>
      </c>
      <c r="K179" s="9" t="s">
        <v>94</v>
      </c>
      <c r="L179" s="9" t="s">
        <v>95</v>
      </c>
      <c r="M179" s="9" t="s">
        <v>34</v>
      </c>
      <c r="N179" s="9" t="s">
        <v>35</v>
      </c>
      <c r="O179" s="9" t="s">
        <v>36</v>
      </c>
      <c r="P179" s="10" t="str">
        <f>HYPERLINK("https://www.airitibooks.com/Detail/Detail?PublicationID=P20180830028", "https://www.airitibooks.com/Detail/Detail?PublicationID=P20180830028")</f>
        <v>https://www.airitibooks.com/Detail/Detail?PublicationID=P20180830028</v>
      </c>
    </row>
    <row r="180" spans="1:16" ht="21" customHeight="1" x14ac:dyDescent="0.25">
      <c r="A180" s="9" t="s">
        <v>22</v>
      </c>
      <c r="B180" s="9" t="s">
        <v>988</v>
      </c>
      <c r="C180" s="9" t="s">
        <v>989</v>
      </c>
      <c r="D180" s="9" t="s">
        <v>25</v>
      </c>
      <c r="E180" s="9" t="s">
        <v>990</v>
      </c>
      <c r="F180" s="9" t="s">
        <v>448</v>
      </c>
      <c r="G180" s="9" t="s">
        <v>991</v>
      </c>
      <c r="H180" s="9" t="s">
        <v>84</v>
      </c>
      <c r="I180" s="9" t="s">
        <v>5</v>
      </c>
      <c r="J180" s="9" t="s">
        <v>992</v>
      </c>
      <c r="K180" s="9" t="s">
        <v>94</v>
      </c>
      <c r="L180" s="9" t="s">
        <v>95</v>
      </c>
      <c r="M180" s="9" t="s">
        <v>34</v>
      </c>
      <c r="N180" s="9" t="s">
        <v>35</v>
      </c>
      <c r="O180" s="9" t="s">
        <v>36</v>
      </c>
      <c r="P180" s="10" t="str">
        <f>HYPERLINK("https://www.airitibooks.com/Detail/Detail?PublicationID=P20180830042", "https://www.airitibooks.com/Detail/Detail?PublicationID=P20180830042")</f>
        <v>https://www.airitibooks.com/Detail/Detail?PublicationID=P20180830042</v>
      </c>
    </row>
    <row r="181" spans="1:16" ht="21" customHeight="1" x14ac:dyDescent="0.25">
      <c r="A181" s="9" t="s">
        <v>22</v>
      </c>
      <c r="B181" s="9" t="s">
        <v>993</v>
      </c>
      <c r="C181" s="9" t="s">
        <v>994</v>
      </c>
      <c r="D181" s="9" t="s">
        <v>25</v>
      </c>
      <c r="E181" s="9" t="s">
        <v>995</v>
      </c>
      <c r="F181" s="9" t="s">
        <v>448</v>
      </c>
      <c r="G181" s="9" t="s">
        <v>996</v>
      </c>
      <c r="H181" s="9" t="s">
        <v>84</v>
      </c>
      <c r="I181" s="9" t="s">
        <v>68</v>
      </c>
      <c r="J181" s="9" t="s">
        <v>997</v>
      </c>
      <c r="K181" s="9" t="s">
        <v>94</v>
      </c>
      <c r="L181" s="9" t="s">
        <v>263</v>
      </c>
      <c r="M181" s="9" t="s">
        <v>34</v>
      </c>
      <c r="N181" s="9" t="s">
        <v>35</v>
      </c>
      <c r="O181" s="9" t="s">
        <v>36</v>
      </c>
      <c r="P181" s="10" t="str">
        <f>HYPERLINK("https://www.airitibooks.com/Detail/Detail?PublicationID=P20180830043", "https://www.airitibooks.com/Detail/Detail?PublicationID=P20180830043")</f>
        <v>https://www.airitibooks.com/Detail/Detail?PublicationID=P20180830043</v>
      </c>
    </row>
    <row r="182" spans="1:16" ht="21" customHeight="1" x14ac:dyDescent="0.25">
      <c r="A182" s="9" t="s">
        <v>22</v>
      </c>
      <c r="B182" s="9" t="s">
        <v>998</v>
      </c>
      <c r="C182" s="9" t="s">
        <v>999</v>
      </c>
      <c r="D182" s="9" t="s">
        <v>25</v>
      </c>
      <c r="E182" s="9" t="s">
        <v>1000</v>
      </c>
      <c r="F182" s="9" t="s">
        <v>448</v>
      </c>
      <c r="G182" s="9" t="s">
        <v>1001</v>
      </c>
      <c r="H182" s="9" t="s">
        <v>84</v>
      </c>
      <c r="I182" s="9" t="s">
        <v>68</v>
      </c>
      <c r="J182" s="9" t="s">
        <v>1002</v>
      </c>
      <c r="K182" s="9" t="s">
        <v>94</v>
      </c>
      <c r="L182" s="9" t="s">
        <v>263</v>
      </c>
      <c r="M182" s="9" t="s">
        <v>34</v>
      </c>
      <c r="N182" s="9" t="s">
        <v>35</v>
      </c>
      <c r="O182" s="9" t="s">
        <v>36</v>
      </c>
      <c r="P182" s="10" t="str">
        <f>HYPERLINK("https://www.airitibooks.com/Detail/Detail?PublicationID=P20180830046", "https://www.airitibooks.com/Detail/Detail?PublicationID=P20180830046")</f>
        <v>https://www.airitibooks.com/Detail/Detail?PublicationID=P20180830046</v>
      </c>
    </row>
    <row r="183" spans="1:16" ht="21" customHeight="1" x14ac:dyDescent="0.25">
      <c r="A183" s="9" t="s">
        <v>22</v>
      </c>
      <c r="B183" s="9" t="s">
        <v>1003</v>
      </c>
      <c r="C183" s="9" t="s">
        <v>1004</v>
      </c>
      <c r="D183" s="9" t="s">
        <v>25</v>
      </c>
      <c r="E183" s="9" t="s">
        <v>1005</v>
      </c>
      <c r="F183" s="9" t="s">
        <v>671</v>
      </c>
      <c r="G183" s="9" t="s">
        <v>1006</v>
      </c>
      <c r="H183" s="9" t="s">
        <v>84</v>
      </c>
      <c r="I183" s="9" t="s">
        <v>307</v>
      </c>
      <c r="J183" s="9" t="s">
        <v>764</v>
      </c>
      <c r="K183" s="9" t="s">
        <v>32</v>
      </c>
      <c r="L183" s="9" t="s">
        <v>33</v>
      </c>
      <c r="M183" s="9" t="s">
        <v>34</v>
      </c>
      <c r="N183" s="9" t="s">
        <v>35</v>
      </c>
      <c r="O183" s="9" t="s">
        <v>36</v>
      </c>
      <c r="P183" s="10" t="str">
        <f>HYPERLINK("https://www.airitibooks.com/Detail/Detail?PublicationID=P20180830087", "https://www.airitibooks.com/Detail/Detail?PublicationID=P20180830087")</f>
        <v>https://www.airitibooks.com/Detail/Detail?PublicationID=P20180830087</v>
      </c>
    </row>
    <row r="184" spans="1:16" ht="21" customHeight="1" x14ac:dyDescent="0.25">
      <c r="A184" s="9" t="s">
        <v>22</v>
      </c>
      <c r="B184" s="9" t="s">
        <v>1007</v>
      </c>
      <c r="C184" s="9" t="s">
        <v>1008</v>
      </c>
      <c r="D184" s="9" t="s">
        <v>25</v>
      </c>
      <c r="E184" s="9" t="s">
        <v>1009</v>
      </c>
      <c r="F184" s="9" t="s">
        <v>677</v>
      </c>
      <c r="G184" s="9" t="s">
        <v>1010</v>
      </c>
      <c r="H184" s="9" t="s">
        <v>84</v>
      </c>
      <c r="I184" s="9" t="s">
        <v>666</v>
      </c>
      <c r="J184" s="9" t="s">
        <v>1011</v>
      </c>
      <c r="K184" s="9" t="s">
        <v>94</v>
      </c>
      <c r="L184" s="9" t="s">
        <v>95</v>
      </c>
      <c r="M184" s="9" t="s">
        <v>34</v>
      </c>
      <c r="N184" s="9" t="s">
        <v>35</v>
      </c>
      <c r="O184" s="9" t="s">
        <v>36</v>
      </c>
      <c r="P184" s="10" t="str">
        <f>HYPERLINK("https://www.airitibooks.com/Detail/Detail?PublicationID=P20180831017", "https://www.airitibooks.com/Detail/Detail?PublicationID=P20180831017")</f>
        <v>https://www.airitibooks.com/Detail/Detail?PublicationID=P20180831017</v>
      </c>
    </row>
    <row r="185" spans="1:16" ht="21" customHeight="1" x14ac:dyDescent="0.25">
      <c r="A185" s="9" t="s">
        <v>22</v>
      </c>
      <c r="B185" s="9" t="s">
        <v>1012</v>
      </c>
      <c r="C185" s="9" t="s">
        <v>1013</v>
      </c>
      <c r="D185" s="9" t="s">
        <v>25</v>
      </c>
      <c r="E185" s="9" t="s">
        <v>1014</v>
      </c>
      <c r="F185" s="9" t="s">
        <v>1015</v>
      </c>
      <c r="G185" s="9" t="s">
        <v>1016</v>
      </c>
      <c r="H185" s="9" t="s">
        <v>84</v>
      </c>
      <c r="I185" s="9" t="s">
        <v>1017</v>
      </c>
      <c r="J185" s="9" t="s">
        <v>1018</v>
      </c>
      <c r="K185" s="9" t="s">
        <v>94</v>
      </c>
      <c r="L185" s="9" t="s">
        <v>323</v>
      </c>
      <c r="M185" s="9" t="s">
        <v>34</v>
      </c>
      <c r="N185" s="9" t="s">
        <v>35</v>
      </c>
      <c r="O185" s="9" t="s">
        <v>36</v>
      </c>
      <c r="P185" s="10" t="str">
        <f>HYPERLINK("https://www.airitibooks.com/Detail/Detail?PublicationID=P20180831018", "https://www.airitibooks.com/Detail/Detail?PublicationID=P20180831018")</f>
        <v>https://www.airitibooks.com/Detail/Detail?PublicationID=P20180831018</v>
      </c>
    </row>
    <row r="186" spans="1:16" ht="21" customHeight="1" x14ac:dyDescent="0.25">
      <c r="A186" s="9" t="s">
        <v>22</v>
      </c>
      <c r="B186" s="9" t="s">
        <v>1019</v>
      </c>
      <c r="C186" s="9" t="s">
        <v>1020</v>
      </c>
      <c r="D186" s="9" t="s">
        <v>25</v>
      </c>
      <c r="E186" s="9" t="s">
        <v>1021</v>
      </c>
      <c r="F186" s="9" t="s">
        <v>1022</v>
      </c>
      <c r="G186" s="9" t="s">
        <v>1023</v>
      </c>
      <c r="H186" s="9" t="s">
        <v>77</v>
      </c>
      <c r="I186" s="9" t="s">
        <v>1024</v>
      </c>
      <c r="J186" s="9" t="s">
        <v>1025</v>
      </c>
      <c r="K186" s="9" t="s">
        <v>94</v>
      </c>
      <c r="L186" s="9" t="s">
        <v>95</v>
      </c>
      <c r="M186" s="9" t="s">
        <v>34</v>
      </c>
      <c r="N186" s="9" t="s">
        <v>35</v>
      </c>
      <c r="O186" s="9" t="s">
        <v>36</v>
      </c>
      <c r="P186" s="10" t="str">
        <f>HYPERLINK("https://www.airitibooks.com/Detail/Detail?PublicationID=P20180903008", "https://www.airitibooks.com/Detail/Detail?PublicationID=P20180903008")</f>
        <v>https://www.airitibooks.com/Detail/Detail?PublicationID=P20180903008</v>
      </c>
    </row>
    <row r="187" spans="1:16" ht="21" customHeight="1" x14ac:dyDescent="0.25">
      <c r="A187" s="9" t="s">
        <v>22</v>
      </c>
      <c r="B187" s="9" t="s">
        <v>1026</v>
      </c>
      <c r="C187" s="9" t="s">
        <v>1027</v>
      </c>
      <c r="D187" s="9" t="s">
        <v>25</v>
      </c>
      <c r="E187" s="9" t="s">
        <v>1028</v>
      </c>
      <c r="F187" s="9" t="s">
        <v>320</v>
      </c>
      <c r="G187" s="9" t="s">
        <v>1029</v>
      </c>
      <c r="H187" s="9" t="s">
        <v>84</v>
      </c>
      <c r="I187" s="9" t="s">
        <v>68</v>
      </c>
      <c r="J187" s="9" t="s">
        <v>642</v>
      </c>
      <c r="K187" s="9" t="s">
        <v>32</v>
      </c>
      <c r="L187" s="9" t="s">
        <v>187</v>
      </c>
      <c r="M187" s="9" t="s">
        <v>34</v>
      </c>
      <c r="N187" s="9" t="s">
        <v>35</v>
      </c>
      <c r="O187" s="9" t="s">
        <v>36</v>
      </c>
      <c r="P187" s="10" t="str">
        <f>HYPERLINK("https://www.airitibooks.com/Detail/Detail?PublicationID=P20180903011", "https://www.airitibooks.com/Detail/Detail?PublicationID=P20180903011")</f>
        <v>https://www.airitibooks.com/Detail/Detail?PublicationID=P20180903011</v>
      </c>
    </row>
    <row r="188" spans="1:16" ht="21" customHeight="1" x14ac:dyDescent="0.25">
      <c r="A188" s="9" t="s">
        <v>22</v>
      </c>
      <c r="B188" s="9" t="s">
        <v>1030</v>
      </c>
      <c r="C188" s="9" t="s">
        <v>1031</v>
      </c>
      <c r="D188" s="9" t="s">
        <v>25</v>
      </c>
      <c r="E188" s="9" t="s">
        <v>1032</v>
      </c>
      <c r="F188" s="9" t="s">
        <v>836</v>
      </c>
      <c r="G188" s="9" t="s">
        <v>1033</v>
      </c>
      <c r="H188" s="9" t="s">
        <v>84</v>
      </c>
      <c r="I188" s="9" t="s">
        <v>307</v>
      </c>
      <c r="J188" s="9" t="s">
        <v>1034</v>
      </c>
      <c r="K188" s="9" t="s">
        <v>61</v>
      </c>
      <c r="L188" s="9" t="s">
        <v>1035</v>
      </c>
      <c r="M188" s="9" t="s">
        <v>34</v>
      </c>
      <c r="N188" s="9" t="s">
        <v>35</v>
      </c>
      <c r="O188" s="9" t="s">
        <v>36</v>
      </c>
      <c r="P188" s="10" t="str">
        <f>HYPERLINK("https://www.airitibooks.com/Detail/Detail?PublicationID=P20180903026", "https://www.airitibooks.com/Detail/Detail?PublicationID=P20180903026")</f>
        <v>https://www.airitibooks.com/Detail/Detail?PublicationID=P20180903026</v>
      </c>
    </row>
    <row r="189" spans="1:16" ht="21" customHeight="1" x14ac:dyDescent="0.25">
      <c r="A189" s="9" t="s">
        <v>22</v>
      </c>
      <c r="B189" s="9" t="s">
        <v>1036</v>
      </c>
      <c r="C189" s="9" t="s">
        <v>1037</v>
      </c>
      <c r="D189" s="9" t="s">
        <v>25</v>
      </c>
      <c r="E189" s="9" t="s">
        <v>1038</v>
      </c>
      <c r="F189" s="9" t="s">
        <v>448</v>
      </c>
      <c r="G189" s="9" t="s">
        <v>1039</v>
      </c>
      <c r="H189" s="9" t="s">
        <v>84</v>
      </c>
      <c r="I189" s="9" t="s">
        <v>68</v>
      </c>
      <c r="J189" s="9" t="s">
        <v>60</v>
      </c>
      <c r="K189" s="9" t="s">
        <v>61</v>
      </c>
      <c r="L189" s="9" t="s">
        <v>62</v>
      </c>
      <c r="M189" s="9" t="s">
        <v>34</v>
      </c>
      <c r="N189" s="9" t="s">
        <v>35</v>
      </c>
      <c r="O189" s="9" t="s">
        <v>36</v>
      </c>
      <c r="P189" s="10" t="str">
        <f>HYPERLINK("https://www.airitibooks.com/Detail/Detail?PublicationID=P20180907006", "https://www.airitibooks.com/Detail/Detail?PublicationID=P20180907006")</f>
        <v>https://www.airitibooks.com/Detail/Detail?PublicationID=P20180907006</v>
      </c>
    </row>
    <row r="190" spans="1:16" ht="21" customHeight="1" x14ac:dyDescent="0.25">
      <c r="A190" s="9" t="s">
        <v>22</v>
      </c>
      <c r="B190" s="9" t="s">
        <v>1040</v>
      </c>
      <c r="C190" s="9" t="s">
        <v>1041</v>
      </c>
      <c r="D190" s="9" t="s">
        <v>25</v>
      </c>
      <c r="E190" s="9" t="s">
        <v>1042</v>
      </c>
      <c r="F190" s="9" t="s">
        <v>1043</v>
      </c>
      <c r="G190" s="9" t="s">
        <v>1044</v>
      </c>
      <c r="H190" s="9" t="s">
        <v>84</v>
      </c>
      <c r="I190" s="9" t="s">
        <v>911</v>
      </c>
      <c r="J190" s="9" t="s">
        <v>1045</v>
      </c>
      <c r="K190" s="9" t="s">
        <v>94</v>
      </c>
      <c r="L190" s="9" t="s">
        <v>95</v>
      </c>
      <c r="M190" s="9" t="s">
        <v>34</v>
      </c>
      <c r="N190" s="9" t="s">
        <v>35</v>
      </c>
      <c r="O190" s="9" t="s">
        <v>36</v>
      </c>
      <c r="P190" s="10" t="str">
        <f>HYPERLINK("https://www.airitibooks.com/Detail/Detail?PublicationID=P20180910006", "https://www.airitibooks.com/Detail/Detail?PublicationID=P20180910006")</f>
        <v>https://www.airitibooks.com/Detail/Detail?PublicationID=P20180910006</v>
      </c>
    </row>
    <row r="191" spans="1:16" ht="21" customHeight="1" x14ac:dyDescent="0.25">
      <c r="A191" s="9" t="s">
        <v>22</v>
      </c>
      <c r="B191" s="9" t="s">
        <v>1046</v>
      </c>
      <c r="C191" s="9" t="s">
        <v>1047</v>
      </c>
      <c r="D191" s="9" t="s">
        <v>25</v>
      </c>
      <c r="E191" s="9" t="s">
        <v>1048</v>
      </c>
      <c r="F191" s="9" t="s">
        <v>1043</v>
      </c>
      <c r="G191" s="9" t="s">
        <v>1049</v>
      </c>
      <c r="H191" s="9" t="s">
        <v>84</v>
      </c>
      <c r="I191" s="9" t="s">
        <v>85</v>
      </c>
      <c r="J191" s="9" t="s">
        <v>1050</v>
      </c>
      <c r="K191" s="9" t="s">
        <v>94</v>
      </c>
      <c r="L191" s="9" t="s">
        <v>95</v>
      </c>
      <c r="M191" s="9" t="s">
        <v>34</v>
      </c>
      <c r="N191" s="9" t="s">
        <v>35</v>
      </c>
      <c r="O191" s="9" t="s">
        <v>36</v>
      </c>
      <c r="P191" s="10" t="str">
        <f>HYPERLINK("https://www.airitibooks.com/Detail/Detail?PublicationID=P20180910008", "https://www.airitibooks.com/Detail/Detail?PublicationID=P20180910008")</f>
        <v>https://www.airitibooks.com/Detail/Detail?PublicationID=P20180910008</v>
      </c>
    </row>
    <row r="192" spans="1:16" ht="21" customHeight="1" x14ac:dyDescent="0.25">
      <c r="A192" s="9" t="s">
        <v>22</v>
      </c>
      <c r="B192" s="9" t="s">
        <v>1051</v>
      </c>
      <c r="C192" s="9" t="s">
        <v>1052</v>
      </c>
      <c r="D192" s="9" t="s">
        <v>25</v>
      </c>
      <c r="E192" s="9" t="s">
        <v>1053</v>
      </c>
      <c r="F192" s="9" t="s">
        <v>1043</v>
      </c>
      <c r="G192" s="9" t="s">
        <v>1054</v>
      </c>
      <c r="H192" s="9" t="s">
        <v>116</v>
      </c>
      <c r="I192" s="9" t="s">
        <v>204</v>
      </c>
      <c r="J192" s="9" t="s">
        <v>1055</v>
      </c>
      <c r="K192" s="9" t="s">
        <v>61</v>
      </c>
      <c r="L192" s="9" t="s">
        <v>568</v>
      </c>
      <c r="M192" s="9" t="s">
        <v>34</v>
      </c>
      <c r="N192" s="9" t="s">
        <v>35</v>
      </c>
      <c r="O192" s="9" t="s">
        <v>36</v>
      </c>
      <c r="P192" s="10" t="str">
        <f>HYPERLINK("https://www.airitibooks.com/Detail/Detail?PublicationID=P20180910010", "https://www.airitibooks.com/Detail/Detail?PublicationID=P20180910010")</f>
        <v>https://www.airitibooks.com/Detail/Detail?PublicationID=P20180910010</v>
      </c>
    </row>
    <row r="193" spans="1:16" ht="21" customHeight="1" x14ac:dyDescent="0.25">
      <c r="A193" s="9" t="s">
        <v>22</v>
      </c>
      <c r="B193" s="9" t="s">
        <v>1056</v>
      </c>
      <c r="C193" s="9" t="s">
        <v>1057</v>
      </c>
      <c r="D193" s="9" t="s">
        <v>25</v>
      </c>
      <c r="E193" s="9" t="s">
        <v>1058</v>
      </c>
      <c r="F193" s="9" t="s">
        <v>1043</v>
      </c>
      <c r="G193" s="9" t="s">
        <v>1059</v>
      </c>
      <c r="H193" s="9" t="s">
        <v>116</v>
      </c>
      <c r="I193" s="9" t="s">
        <v>59</v>
      </c>
      <c r="J193" s="9" t="s">
        <v>1060</v>
      </c>
      <c r="K193" s="9" t="s">
        <v>94</v>
      </c>
      <c r="L193" s="9" t="s">
        <v>95</v>
      </c>
      <c r="M193" s="9" t="s">
        <v>34</v>
      </c>
      <c r="N193" s="9" t="s">
        <v>35</v>
      </c>
      <c r="O193" s="9" t="s">
        <v>36</v>
      </c>
      <c r="P193" s="10" t="str">
        <f>HYPERLINK("https://www.airitibooks.com/Detail/Detail?PublicationID=P20180910011", "https://www.airitibooks.com/Detail/Detail?PublicationID=P20180910011")</f>
        <v>https://www.airitibooks.com/Detail/Detail?PublicationID=P20180910011</v>
      </c>
    </row>
    <row r="194" spans="1:16" ht="21" customHeight="1" x14ac:dyDescent="0.25">
      <c r="A194" s="9" t="s">
        <v>22</v>
      </c>
      <c r="B194" s="9" t="s">
        <v>1061</v>
      </c>
      <c r="C194" s="9" t="s">
        <v>1062</v>
      </c>
      <c r="D194" s="9" t="s">
        <v>25</v>
      </c>
      <c r="E194" s="9" t="s">
        <v>1063</v>
      </c>
      <c r="F194" s="9" t="s">
        <v>1043</v>
      </c>
      <c r="G194" s="9" t="s">
        <v>1064</v>
      </c>
      <c r="H194" s="9" t="s">
        <v>84</v>
      </c>
      <c r="I194" s="9" t="s">
        <v>204</v>
      </c>
      <c r="J194" s="9" t="s">
        <v>1065</v>
      </c>
      <c r="K194" s="9" t="s">
        <v>94</v>
      </c>
      <c r="L194" s="9" t="s">
        <v>95</v>
      </c>
      <c r="M194" s="9" t="s">
        <v>34</v>
      </c>
      <c r="N194" s="9" t="s">
        <v>35</v>
      </c>
      <c r="O194" s="9" t="s">
        <v>36</v>
      </c>
      <c r="P194" s="10" t="str">
        <f>HYPERLINK("https://www.airitibooks.com/Detail/Detail?PublicationID=P20180910013", "https://www.airitibooks.com/Detail/Detail?PublicationID=P20180910013")</f>
        <v>https://www.airitibooks.com/Detail/Detail?PublicationID=P20180910013</v>
      </c>
    </row>
    <row r="195" spans="1:16" ht="21" customHeight="1" x14ac:dyDescent="0.25">
      <c r="A195" s="9" t="s">
        <v>22</v>
      </c>
      <c r="B195" s="9" t="s">
        <v>1066</v>
      </c>
      <c r="C195" s="9" t="s">
        <v>1067</v>
      </c>
      <c r="D195" s="9" t="s">
        <v>25</v>
      </c>
      <c r="E195" s="9" t="s">
        <v>1068</v>
      </c>
      <c r="F195" s="9" t="s">
        <v>320</v>
      </c>
      <c r="G195" s="9" t="s">
        <v>740</v>
      </c>
      <c r="H195" s="9" t="s">
        <v>84</v>
      </c>
      <c r="I195" s="9" t="s">
        <v>5</v>
      </c>
      <c r="J195" s="9" t="s">
        <v>741</v>
      </c>
      <c r="K195" s="9" t="s">
        <v>61</v>
      </c>
      <c r="L195" s="9" t="s">
        <v>480</v>
      </c>
      <c r="M195" s="9" t="s">
        <v>34</v>
      </c>
      <c r="N195" s="9" t="s">
        <v>35</v>
      </c>
      <c r="O195" s="9" t="s">
        <v>36</v>
      </c>
      <c r="P195" s="10" t="str">
        <f>HYPERLINK("https://www.airitibooks.com/Detail/Detail?PublicationID=P20180919006", "https://www.airitibooks.com/Detail/Detail?PublicationID=P20180919006")</f>
        <v>https://www.airitibooks.com/Detail/Detail?PublicationID=P20180919006</v>
      </c>
    </row>
    <row r="196" spans="1:16" ht="21" customHeight="1" x14ac:dyDescent="0.25">
      <c r="A196" s="9" t="s">
        <v>22</v>
      </c>
      <c r="B196" s="9" t="s">
        <v>1069</v>
      </c>
      <c r="C196" s="9" t="s">
        <v>1070</v>
      </c>
      <c r="D196" s="9" t="s">
        <v>25</v>
      </c>
      <c r="E196" s="9" t="s">
        <v>1071</v>
      </c>
      <c r="F196" s="9" t="s">
        <v>333</v>
      </c>
      <c r="G196" s="9" t="s">
        <v>1072</v>
      </c>
      <c r="H196" s="9" t="s">
        <v>116</v>
      </c>
      <c r="I196" s="9" t="s">
        <v>1073</v>
      </c>
      <c r="J196" s="9" t="s">
        <v>1074</v>
      </c>
      <c r="K196" s="9" t="s">
        <v>44</v>
      </c>
      <c r="L196" s="9" t="s">
        <v>109</v>
      </c>
      <c r="M196" s="9" t="s">
        <v>110</v>
      </c>
      <c r="N196" s="9" t="s">
        <v>35</v>
      </c>
      <c r="O196" s="9" t="s">
        <v>36</v>
      </c>
      <c r="P196" s="10" t="str">
        <f>HYPERLINK("https://www.airitibooks.com/Detail/Detail?PublicationID=P20180921004", "https://www.airitibooks.com/Detail/Detail?PublicationID=P20180921004")</f>
        <v>https://www.airitibooks.com/Detail/Detail?PublicationID=P20180921004</v>
      </c>
    </row>
    <row r="197" spans="1:16" ht="21" customHeight="1" x14ac:dyDescent="0.25">
      <c r="A197" s="9" t="s">
        <v>22</v>
      </c>
      <c r="B197" s="9" t="s">
        <v>1075</v>
      </c>
      <c r="C197" s="9" t="s">
        <v>1076</v>
      </c>
      <c r="D197" s="9" t="s">
        <v>25</v>
      </c>
      <c r="E197" s="9" t="s">
        <v>1077</v>
      </c>
      <c r="F197" s="9" t="s">
        <v>333</v>
      </c>
      <c r="G197" s="9" t="s">
        <v>1072</v>
      </c>
      <c r="H197" s="9" t="s">
        <v>116</v>
      </c>
      <c r="I197" s="9" t="s">
        <v>1073</v>
      </c>
      <c r="J197" s="9" t="s">
        <v>1074</v>
      </c>
      <c r="K197" s="9" t="s">
        <v>44</v>
      </c>
      <c r="L197" s="9" t="s">
        <v>109</v>
      </c>
      <c r="M197" s="9" t="s">
        <v>110</v>
      </c>
      <c r="N197" s="9" t="s">
        <v>35</v>
      </c>
      <c r="O197" s="9" t="s">
        <v>36</v>
      </c>
      <c r="P197" s="10" t="str">
        <f>HYPERLINK("https://www.airitibooks.com/Detail/Detail?PublicationID=P20180921005", "https://www.airitibooks.com/Detail/Detail?PublicationID=P20180921005")</f>
        <v>https://www.airitibooks.com/Detail/Detail?PublicationID=P20180921005</v>
      </c>
    </row>
    <row r="198" spans="1:16" ht="21" customHeight="1" x14ac:dyDescent="0.25">
      <c r="A198" s="9" t="s">
        <v>22</v>
      </c>
      <c r="B198" s="9" t="s">
        <v>1078</v>
      </c>
      <c r="C198" s="9" t="s">
        <v>1079</v>
      </c>
      <c r="D198" s="9" t="s">
        <v>25</v>
      </c>
      <c r="E198" s="9" t="s">
        <v>1080</v>
      </c>
      <c r="F198" s="9" t="s">
        <v>333</v>
      </c>
      <c r="G198" s="9" t="s">
        <v>1072</v>
      </c>
      <c r="H198" s="9" t="s">
        <v>116</v>
      </c>
      <c r="I198" s="9" t="s">
        <v>1073</v>
      </c>
      <c r="J198" s="9" t="s">
        <v>1074</v>
      </c>
      <c r="K198" s="9" t="s">
        <v>44</v>
      </c>
      <c r="L198" s="9" t="s">
        <v>109</v>
      </c>
      <c r="M198" s="9" t="s">
        <v>110</v>
      </c>
      <c r="N198" s="9" t="s">
        <v>35</v>
      </c>
      <c r="O198" s="9" t="s">
        <v>36</v>
      </c>
      <c r="P198" s="10" t="str">
        <f>HYPERLINK("https://www.airitibooks.com/Detail/Detail?PublicationID=P20180921006", "https://www.airitibooks.com/Detail/Detail?PublicationID=P20180921006")</f>
        <v>https://www.airitibooks.com/Detail/Detail?PublicationID=P20180921006</v>
      </c>
    </row>
    <row r="199" spans="1:16" ht="21" customHeight="1" x14ac:dyDescent="0.25">
      <c r="A199" s="9" t="s">
        <v>22</v>
      </c>
      <c r="B199" s="9" t="s">
        <v>1081</v>
      </c>
      <c r="C199" s="9" t="s">
        <v>1082</v>
      </c>
      <c r="D199" s="9" t="s">
        <v>25</v>
      </c>
      <c r="E199" s="9" t="s">
        <v>1083</v>
      </c>
      <c r="F199" s="9" t="s">
        <v>333</v>
      </c>
      <c r="G199" s="9" t="s">
        <v>1084</v>
      </c>
      <c r="H199" s="9" t="s">
        <v>116</v>
      </c>
      <c r="I199" s="9" t="s">
        <v>1085</v>
      </c>
      <c r="J199" s="9" t="s">
        <v>1074</v>
      </c>
      <c r="K199" s="9" t="s">
        <v>44</v>
      </c>
      <c r="L199" s="9" t="s">
        <v>109</v>
      </c>
      <c r="M199" s="9" t="s">
        <v>110</v>
      </c>
      <c r="N199" s="9" t="s">
        <v>35</v>
      </c>
      <c r="O199" s="9" t="s">
        <v>36</v>
      </c>
      <c r="P199" s="10" t="str">
        <f>HYPERLINK("https://www.airitibooks.com/Detail/Detail?PublicationID=P20180921026", "https://www.airitibooks.com/Detail/Detail?PublicationID=P20180921026")</f>
        <v>https://www.airitibooks.com/Detail/Detail?PublicationID=P20180921026</v>
      </c>
    </row>
    <row r="200" spans="1:16" ht="21" customHeight="1" x14ac:dyDescent="0.25">
      <c r="A200" s="9" t="s">
        <v>22</v>
      </c>
      <c r="B200" s="9" t="s">
        <v>1086</v>
      </c>
      <c r="C200" s="9" t="s">
        <v>1087</v>
      </c>
      <c r="D200" s="9" t="s">
        <v>25</v>
      </c>
      <c r="E200" s="9" t="s">
        <v>1088</v>
      </c>
      <c r="F200" s="9" t="s">
        <v>836</v>
      </c>
      <c r="G200" s="9" t="s">
        <v>1089</v>
      </c>
      <c r="H200" s="9" t="s">
        <v>84</v>
      </c>
      <c r="I200" s="9" t="s">
        <v>52</v>
      </c>
      <c r="J200" s="9" t="s">
        <v>1090</v>
      </c>
      <c r="K200" s="9" t="s">
        <v>61</v>
      </c>
      <c r="L200" s="9" t="s">
        <v>568</v>
      </c>
      <c r="M200" s="9" t="s">
        <v>34</v>
      </c>
      <c r="N200" s="9" t="s">
        <v>35</v>
      </c>
      <c r="O200" s="9" t="s">
        <v>36</v>
      </c>
      <c r="P200" s="10" t="str">
        <f>HYPERLINK("https://www.airitibooks.com/Detail/Detail?PublicationID=P20181003017", "https://www.airitibooks.com/Detail/Detail?PublicationID=P20181003017")</f>
        <v>https://www.airitibooks.com/Detail/Detail?PublicationID=P20181003017</v>
      </c>
    </row>
    <row r="201" spans="1:16" ht="21" customHeight="1" x14ac:dyDescent="0.25">
      <c r="A201" s="9" t="s">
        <v>22</v>
      </c>
      <c r="B201" s="9" t="s">
        <v>1091</v>
      </c>
      <c r="C201" s="9" t="s">
        <v>1092</v>
      </c>
      <c r="D201" s="9" t="s">
        <v>25</v>
      </c>
      <c r="E201" s="9" t="s">
        <v>1093</v>
      </c>
      <c r="F201" s="9" t="s">
        <v>1022</v>
      </c>
      <c r="G201" s="9" t="s">
        <v>1094</v>
      </c>
      <c r="H201" s="9" t="s">
        <v>116</v>
      </c>
      <c r="I201" s="9" t="s">
        <v>150</v>
      </c>
      <c r="J201" s="9" t="s">
        <v>294</v>
      </c>
      <c r="K201" s="9" t="s">
        <v>94</v>
      </c>
      <c r="L201" s="9" t="s">
        <v>95</v>
      </c>
      <c r="M201" s="9" t="s">
        <v>34</v>
      </c>
      <c r="N201" s="9" t="s">
        <v>35</v>
      </c>
      <c r="O201" s="9" t="s">
        <v>36</v>
      </c>
      <c r="P201" s="10" t="str">
        <f>HYPERLINK("https://www.airitibooks.com/Detail/Detail?PublicationID=P20181004004", "https://www.airitibooks.com/Detail/Detail?PublicationID=P20181004004")</f>
        <v>https://www.airitibooks.com/Detail/Detail?PublicationID=P20181004004</v>
      </c>
    </row>
    <row r="202" spans="1:16" ht="21" customHeight="1" x14ac:dyDescent="0.25">
      <c r="A202" s="9" t="s">
        <v>22</v>
      </c>
      <c r="B202" s="9" t="s">
        <v>1095</v>
      </c>
      <c r="C202" s="9" t="s">
        <v>1096</v>
      </c>
      <c r="D202" s="9" t="s">
        <v>25</v>
      </c>
      <c r="E202" s="9" t="s">
        <v>1097</v>
      </c>
      <c r="F202" s="9" t="s">
        <v>202</v>
      </c>
      <c r="G202" s="9" t="s">
        <v>1098</v>
      </c>
      <c r="H202" s="9" t="s">
        <v>84</v>
      </c>
      <c r="I202" s="9" t="s">
        <v>68</v>
      </c>
      <c r="J202" s="9" t="s">
        <v>764</v>
      </c>
      <c r="K202" s="9" t="s">
        <v>32</v>
      </c>
      <c r="L202" s="9" t="s">
        <v>33</v>
      </c>
      <c r="M202" s="9" t="s">
        <v>34</v>
      </c>
      <c r="N202" s="9" t="s">
        <v>35</v>
      </c>
      <c r="O202" s="9" t="s">
        <v>36</v>
      </c>
      <c r="P202" s="10" t="str">
        <f>HYPERLINK("https://www.airitibooks.com/Detail/Detail?PublicationID=P20181004033", "https://www.airitibooks.com/Detail/Detail?PublicationID=P20181004033")</f>
        <v>https://www.airitibooks.com/Detail/Detail?PublicationID=P20181004033</v>
      </c>
    </row>
    <row r="203" spans="1:16" ht="21" customHeight="1" x14ac:dyDescent="0.25">
      <c r="A203" s="9" t="s">
        <v>22</v>
      </c>
      <c r="B203" s="9" t="s">
        <v>1099</v>
      </c>
      <c r="C203" s="9" t="s">
        <v>1100</v>
      </c>
      <c r="D203" s="9" t="s">
        <v>25</v>
      </c>
      <c r="E203" s="9" t="s">
        <v>1101</v>
      </c>
      <c r="F203" s="9" t="s">
        <v>1102</v>
      </c>
      <c r="G203" s="9" t="s">
        <v>1103</v>
      </c>
      <c r="H203" s="9" t="s">
        <v>84</v>
      </c>
      <c r="I203" s="9" t="s">
        <v>825</v>
      </c>
      <c r="J203" s="9" t="s">
        <v>1104</v>
      </c>
      <c r="K203" s="9" t="s">
        <v>61</v>
      </c>
      <c r="L203" s="9" t="s">
        <v>429</v>
      </c>
      <c r="M203" s="9" t="s">
        <v>34</v>
      </c>
      <c r="N203" s="9" t="s">
        <v>35</v>
      </c>
      <c r="O203" s="9" t="s">
        <v>36</v>
      </c>
      <c r="P203" s="10" t="str">
        <f>HYPERLINK("https://www.airitibooks.com/Detail/Detail?PublicationID=P20181004035", "https://www.airitibooks.com/Detail/Detail?PublicationID=P20181004035")</f>
        <v>https://www.airitibooks.com/Detail/Detail?PublicationID=P20181004035</v>
      </c>
    </row>
    <row r="204" spans="1:16" ht="21" customHeight="1" x14ac:dyDescent="0.25">
      <c r="A204" s="9" t="s">
        <v>22</v>
      </c>
      <c r="B204" s="9" t="s">
        <v>1105</v>
      </c>
      <c r="C204" s="9" t="s">
        <v>1106</v>
      </c>
      <c r="D204" s="9" t="s">
        <v>25</v>
      </c>
      <c r="E204" s="9" t="s">
        <v>1107</v>
      </c>
      <c r="F204" s="9" t="s">
        <v>1102</v>
      </c>
      <c r="G204" s="9" t="s">
        <v>1108</v>
      </c>
      <c r="H204" s="9" t="s">
        <v>84</v>
      </c>
      <c r="I204" s="9" t="s">
        <v>654</v>
      </c>
      <c r="J204" s="9" t="s">
        <v>1109</v>
      </c>
      <c r="K204" s="9" t="s">
        <v>32</v>
      </c>
      <c r="L204" s="9" t="s">
        <v>1110</v>
      </c>
      <c r="M204" s="9" t="s">
        <v>34</v>
      </c>
      <c r="N204" s="9" t="s">
        <v>1111</v>
      </c>
      <c r="O204" s="9" t="s">
        <v>36</v>
      </c>
      <c r="P204" s="10" t="str">
        <f>HYPERLINK("https://www.airitibooks.com/Detail/Detail?PublicationID=P20181004036", "https://www.airitibooks.com/Detail/Detail?PublicationID=P20181004036")</f>
        <v>https://www.airitibooks.com/Detail/Detail?PublicationID=P20181004036</v>
      </c>
    </row>
    <row r="205" spans="1:16" ht="21" customHeight="1" x14ac:dyDescent="0.25">
      <c r="A205" s="9" t="s">
        <v>22</v>
      </c>
      <c r="B205" s="9" t="s">
        <v>1112</v>
      </c>
      <c r="C205" s="9" t="s">
        <v>1113</v>
      </c>
      <c r="D205" s="9" t="s">
        <v>25</v>
      </c>
      <c r="E205" s="9" t="s">
        <v>1114</v>
      </c>
      <c r="F205" s="9" t="s">
        <v>1102</v>
      </c>
      <c r="G205" s="9" t="s">
        <v>25</v>
      </c>
      <c r="H205" s="9" t="s">
        <v>84</v>
      </c>
      <c r="I205" s="9" t="s">
        <v>684</v>
      </c>
      <c r="J205" s="9" t="s">
        <v>764</v>
      </c>
      <c r="K205" s="9" t="s">
        <v>32</v>
      </c>
      <c r="L205" s="9" t="s">
        <v>33</v>
      </c>
      <c r="M205" s="9" t="s">
        <v>34</v>
      </c>
      <c r="N205" s="9" t="s">
        <v>35</v>
      </c>
      <c r="O205" s="9" t="s">
        <v>36</v>
      </c>
      <c r="P205" s="10" t="str">
        <f>HYPERLINK("https://www.airitibooks.com/Detail/Detail?PublicationID=P20181004038", "https://www.airitibooks.com/Detail/Detail?PublicationID=P20181004038")</f>
        <v>https://www.airitibooks.com/Detail/Detail?PublicationID=P20181004038</v>
      </c>
    </row>
    <row r="206" spans="1:16" ht="21" customHeight="1" x14ac:dyDescent="0.25">
      <c r="A206" s="9" t="s">
        <v>22</v>
      </c>
      <c r="B206" s="9" t="s">
        <v>1115</v>
      </c>
      <c r="C206" s="9" t="s">
        <v>1116</v>
      </c>
      <c r="D206" s="9" t="s">
        <v>25</v>
      </c>
      <c r="E206" s="9" t="s">
        <v>1117</v>
      </c>
      <c r="F206" s="9" t="s">
        <v>361</v>
      </c>
      <c r="G206" s="9" t="s">
        <v>1118</v>
      </c>
      <c r="H206" s="9" t="s">
        <v>84</v>
      </c>
      <c r="I206" s="9" t="s">
        <v>1119</v>
      </c>
      <c r="J206" s="9" t="s">
        <v>764</v>
      </c>
      <c r="K206" s="9" t="s">
        <v>32</v>
      </c>
      <c r="L206" s="9" t="s">
        <v>33</v>
      </c>
      <c r="M206" s="9" t="s">
        <v>110</v>
      </c>
      <c r="N206" s="9" t="s">
        <v>35</v>
      </c>
      <c r="O206" s="9" t="s">
        <v>36</v>
      </c>
      <c r="P206" s="10" t="str">
        <f>HYPERLINK("https://www.airitibooks.com/Detail/Detail?PublicationID=P20181004047", "https://www.airitibooks.com/Detail/Detail?PublicationID=P20181004047")</f>
        <v>https://www.airitibooks.com/Detail/Detail?PublicationID=P20181004047</v>
      </c>
    </row>
    <row r="207" spans="1:16" ht="21" customHeight="1" x14ac:dyDescent="0.25">
      <c r="A207" s="9" t="s">
        <v>22</v>
      </c>
      <c r="B207" s="9" t="s">
        <v>1120</v>
      </c>
      <c r="C207" s="9" t="s">
        <v>1121</v>
      </c>
      <c r="D207" s="9" t="s">
        <v>25</v>
      </c>
      <c r="E207" s="9" t="s">
        <v>1122</v>
      </c>
      <c r="F207" s="9" t="s">
        <v>1123</v>
      </c>
      <c r="G207" s="9" t="s">
        <v>1124</v>
      </c>
      <c r="H207" s="9" t="s">
        <v>84</v>
      </c>
      <c r="I207" s="9" t="s">
        <v>1125</v>
      </c>
      <c r="J207" s="9" t="s">
        <v>1126</v>
      </c>
      <c r="K207" s="9" t="s">
        <v>119</v>
      </c>
      <c r="L207" s="9" t="s">
        <v>167</v>
      </c>
      <c r="M207" s="9" t="s">
        <v>110</v>
      </c>
      <c r="N207" s="9" t="s">
        <v>35</v>
      </c>
      <c r="O207" s="9" t="s">
        <v>36</v>
      </c>
      <c r="P207" s="10" t="str">
        <f>HYPERLINK("https://www.airitibooks.com/Detail/Detail?PublicationID=P20181004087", "https://www.airitibooks.com/Detail/Detail?PublicationID=P20181004087")</f>
        <v>https://www.airitibooks.com/Detail/Detail?PublicationID=P20181004087</v>
      </c>
    </row>
    <row r="208" spans="1:16" ht="21" customHeight="1" x14ac:dyDescent="0.25">
      <c r="A208" s="9" t="s">
        <v>22</v>
      </c>
      <c r="B208" s="9" t="s">
        <v>1127</v>
      </c>
      <c r="C208" s="9" t="s">
        <v>1128</v>
      </c>
      <c r="D208" s="9" t="s">
        <v>25</v>
      </c>
      <c r="E208" s="9" t="s">
        <v>1129</v>
      </c>
      <c r="F208" s="9" t="s">
        <v>387</v>
      </c>
      <c r="G208" s="9" t="s">
        <v>1130</v>
      </c>
      <c r="H208" s="9" t="s">
        <v>84</v>
      </c>
      <c r="I208" s="9" t="s">
        <v>1131</v>
      </c>
      <c r="J208" s="9" t="s">
        <v>166</v>
      </c>
      <c r="K208" s="9" t="s">
        <v>119</v>
      </c>
      <c r="L208" s="9" t="s">
        <v>167</v>
      </c>
      <c r="M208" s="9" t="s">
        <v>110</v>
      </c>
      <c r="N208" s="9" t="s">
        <v>35</v>
      </c>
      <c r="O208" s="9" t="s">
        <v>36</v>
      </c>
      <c r="P208" s="10" t="str">
        <f>HYPERLINK("https://www.airitibooks.com/Detail/Detail?PublicationID=P20181011018", "https://www.airitibooks.com/Detail/Detail?PublicationID=P20181011018")</f>
        <v>https://www.airitibooks.com/Detail/Detail?PublicationID=P20181011018</v>
      </c>
    </row>
    <row r="209" spans="1:16" ht="21" customHeight="1" x14ac:dyDescent="0.25">
      <c r="A209" s="9" t="s">
        <v>22</v>
      </c>
      <c r="B209" s="9" t="s">
        <v>1132</v>
      </c>
      <c r="C209" s="9" t="s">
        <v>1133</v>
      </c>
      <c r="D209" s="9" t="s">
        <v>25</v>
      </c>
      <c r="E209" s="9" t="s">
        <v>1134</v>
      </c>
      <c r="F209" s="9" t="s">
        <v>671</v>
      </c>
      <c r="G209" s="9" t="s">
        <v>1135</v>
      </c>
      <c r="H209" s="9" t="s">
        <v>84</v>
      </c>
      <c r="I209" s="9" t="s">
        <v>271</v>
      </c>
      <c r="J209" s="9" t="s">
        <v>1136</v>
      </c>
      <c r="K209" s="9" t="s">
        <v>32</v>
      </c>
      <c r="L209" s="9" t="s">
        <v>443</v>
      </c>
      <c r="M209" s="9" t="s">
        <v>34</v>
      </c>
      <c r="N209" s="9" t="s">
        <v>35</v>
      </c>
      <c r="O209" s="9" t="s">
        <v>36</v>
      </c>
      <c r="P209" s="10" t="str">
        <f>HYPERLINK("https://www.airitibooks.com/Detail/Detail?PublicationID=P20181012048", "https://www.airitibooks.com/Detail/Detail?PublicationID=P20181012048")</f>
        <v>https://www.airitibooks.com/Detail/Detail?PublicationID=P20181012048</v>
      </c>
    </row>
    <row r="210" spans="1:16" ht="21" customHeight="1" x14ac:dyDescent="0.25">
      <c r="A210" s="9" t="s">
        <v>22</v>
      </c>
      <c r="B210" s="9" t="s">
        <v>1137</v>
      </c>
      <c r="C210" s="9" t="s">
        <v>1138</v>
      </c>
      <c r="D210" s="9" t="s">
        <v>25</v>
      </c>
      <c r="E210" s="9" t="s">
        <v>1139</v>
      </c>
      <c r="F210" s="9" t="s">
        <v>682</v>
      </c>
      <c r="G210" s="9" t="s">
        <v>1140</v>
      </c>
      <c r="H210" s="9" t="s">
        <v>84</v>
      </c>
      <c r="I210" s="9" t="s">
        <v>237</v>
      </c>
      <c r="J210" s="9" t="s">
        <v>1141</v>
      </c>
      <c r="K210" s="9" t="s">
        <v>44</v>
      </c>
      <c r="L210" s="9" t="s">
        <v>1142</v>
      </c>
      <c r="M210" s="9" t="s">
        <v>34</v>
      </c>
      <c r="N210" s="9" t="s">
        <v>35</v>
      </c>
      <c r="O210" s="9" t="s">
        <v>36</v>
      </c>
      <c r="P210" s="10" t="str">
        <f>HYPERLINK("https://www.airitibooks.com/Detail/Detail?PublicationID=P20181012050", "https://www.airitibooks.com/Detail/Detail?PublicationID=P20181012050")</f>
        <v>https://www.airitibooks.com/Detail/Detail?PublicationID=P20181012050</v>
      </c>
    </row>
    <row r="211" spans="1:16" ht="21" customHeight="1" x14ac:dyDescent="0.25">
      <c r="A211" s="9" t="s">
        <v>22</v>
      </c>
      <c r="B211" s="9" t="s">
        <v>1143</v>
      </c>
      <c r="C211" s="9" t="s">
        <v>1144</v>
      </c>
      <c r="D211" s="9" t="s">
        <v>25</v>
      </c>
      <c r="E211" s="9" t="s">
        <v>1145</v>
      </c>
      <c r="F211" s="9" t="s">
        <v>682</v>
      </c>
      <c r="G211" s="9" t="s">
        <v>1146</v>
      </c>
      <c r="H211" s="9" t="s">
        <v>84</v>
      </c>
      <c r="I211" s="9" t="s">
        <v>374</v>
      </c>
      <c r="J211" s="9" t="s">
        <v>1147</v>
      </c>
      <c r="K211" s="9" t="s">
        <v>70</v>
      </c>
      <c r="L211" s="9" t="s">
        <v>71</v>
      </c>
      <c r="M211" s="9" t="s">
        <v>34</v>
      </c>
      <c r="N211" s="9" t="s">
        <v>35</v>
      </c>
      <c r="O211" s="9" t="s">
        <v>36</v>
      </c>
      <c r="P211" s="10" t="str">
        <f>HYPERLINK("https://www.airitibooks.com/Detail/Detail?PublicationID=P20181012072", "https://www.airitibooks.com/Detail/Detail?PublicationID=P20181012072")</f>
        <v>https://www.airitibooks.com/Detail/Detail?PublicationID=P20181012072</v>
      </c>
    </row>
    <row r="212" spans="1:16" ht="21" customHeight="1" x14ac:dyDescent="0.25">
      <c r="A212" s="9" t="s">
        <v>22</v>
      </c>
      <c r="B212" s="9" t="s">
        <v>1148</v>
      </c>
      <c r="C212" s="9" t="s">
        <v>1149</v>
      </c>
      <c r="D212" s="9" t="s">
        <v>25</v>
      </c>
      <c r="E212" s="9" t="s">
        <v>1150</v>
      </c>
      <c r="F212" s="9" t="s">
        <v>712</v>
      </c>
      <c r="G212" s="9" t="s">
        <v>1151</v>
      </c>
      <c r="H212" s="9" t="s">
        <v>84</v>
      </c>
      <c r="I212" s="9" t="s">
        <v>374</v>
      </c>
      <c r="J212" s="9" t="s">
        <v>1152</v>
      </c>
      <c r="K212" s="9" t="s">
        <v>231</v>
      </c>
      <c r="L212" s="9" t="s">
        <v>1153</v>
      </c>
      <c r="M212" s="9" t="s">
        <v>34</v>
      </c>
      <c r="N212" s="9" t="s">
        <v>35</v>
      </c>
      <c r="O212" s="9" t="s">
        <v>36</v>
      </c>
      <c r="P212" s="10" t="str">
        <f>HYPERLINK("https://www.airitibooks.com/Detail/Detail?PublicationID=P20181012075", "https://www.airitibooks.com/Detail/Detail?PublicationID=P20181012075")</f>
        <v>https://www.airitibooks.com/Detail/Detail?PublicationID=P20181012075</v>
      </c>
    </row>
    <row r="213" spans="1:16" ht="21" customHeight="1" x14ac:dyDescent="0.25">
      <c r="A213" s="9" t="s">
        <v>22</v>
      </c>
      <c r="B213" s="9" t="s">
        <v>1154</v>
      </c>
      <c r="C213" s="9" t="s">
        <v>1155</v>
      </c>
      <c r="D213" s="9" t="s">
        <v>25</v>
      </c>
      <c r="E213" s="9" t="s">
        <v>1156</v>
      </c>
      <c r="F213" s="9" t="s">
        <v>1015</v>
      </c>
      <c r="G213" s="9" t="s">
        <v>1157</v>
      </c>
      <c r="H213" s="9" t="s">
        <v>84</v>
      </c>
      <c r="I213" s="9" t="s">
        <v>68</v>
      </c>
      <c r="J213" s="9" t="s">
        <v>1158</v>
      </c>
      <c r="K213" s="9" t="s">
        <v>94</v>
      </c>
      <c r="L213" s="9" t="s">
        <v>316</v>
      </c>
      <c r="M213" s="9" t="s">
        <v>34</v>
      </c>
      <c r="N213" s="9" t="s">
        <v>35</v>
      </c>
      <c r="O213" s="9" t="s">
        <v>36</v>
      </c>
      <c r="P213" s="10" t="str">
        <f>HYPERLINK("https://www.airitibooks.com/Detail/Detail?PublicationID=P20181012076", "https://www.airitibooks.com/Detail/Detail?PublicationID=P20181012076")</f>
        <v>https://www.airitibooks.com/Detail/Detail?PublicationID=P20181012076</v>
      </c>
    </row>
    <row r="214" spans="1:16" ht="21" customHeight="1" x14ac:dyDescent="0.25">
      <c r="A214" s="9" t="s">
        <v>22</v>
      </c>
      <c r="B214" s="9" t="s">
        <v>1159</v>
      </c>
      <c r="C214" s="9" t="s">
        <v>1160</v>
      </c>
      <c r="D214" s="9" t="s">
        <v>25</v>
      </c>
      <c r="E214" s="9" t="s">
        <v>1161</v>
      </c>
      <c r="F214" s="9" t="s">
        <v>671</v>
      </c>
      <c r="G214" s="9" t="s">
        <v>1162</v>
      </c>
      <c r="H214" s="9" t="s">
        <v>84</v>
      </c>
      <c r="I214" s="9" t="s">
        <v>229</v>
      </c>
      <c r="J214" s="9" t="s">
        <v>1163</v>
      </c>
      <c r="K214" s="9" t="s">
        <v>119</v>
      </c>
      <c r="L214" s="9" t="s">
        <v>167</v>
      </c>
      <c r="M214" s="9" t="s">
        <v>34</v>
      </c>
      <c r="N214" s="9" t="s">
        <v>35</v>
      </c>
      <c r="O214" s="9" t="s">
        <v>36</v>
      </c>
      <c r="P214" s="10" t="str">
        <f>HYPERLINK("https://www.airitibooks.com/Detail/Detail?PublicationID=P20181012081", "https://www.airitibooks.com/Detail/Detail?PublicationID=P20181012081")</f>
        <v>https://www.airitibooks.com/Detail/Detail?PublicationID=P20181012081</v>
      </c>
    </row>
    <row r="215" spans="1:16" ht="21" customHeight="1" x14ac:dyDescent="0.25">
      <c r="A215" s="9" t="s">
        <v>22</v>
      </c>
      <c r="B215" s="9" t="s">
        <v>1164</v>
      </c>
      <c r="C215" s="9" t="s">
        <v>1165</v>
      </c>
      <c r="D215" s="9" t="s">
        <v>25</v>
      </c>
      <c r="E215" s="9" t="s">
        <v>1166</v>
      </c>
      <c r="F215" s="9" t="s">
        <v>677</v>
      </c>
      <c r="G215" s="9" t="s">
        <v>1167</v>
      </c>
      <c r="H215" s="9" t="s">
        <v>84</v>
      </c>
      <c r="I215" s="9" t="s">
        <v>68</v>
      </c>
      <c r="J215" s="9" t="s">
        <v>522</v>
      </c>
      <c r="K215" s="9" t="s">
        <v>94</v>
      </c>
      <c r="L215" s="9" t="s">
        <v>316</v>
      </c>
      <c r="M215" s="9" t="s">
        <v>34</v>
      </c>
      <c r="N215" s="9" t="s">
        <v>35</v>
      </c>
      <c r="O215" s="9" t="s">
        <v>36</v>
      </c>
      <c r="P215" s="10" t="str">
        <f>HYPERLINK("https://www.airitibooks.com/Detail/Detail?PublicationID=P20181012091", "https://www.airitibooks.com/Detail/Detail?PublicationID=P20181012091")</f>
        <v>https://www.airitibooks.com/Detail/Detail?PublicationID=P20181012091</v>
      </c>
    </row>
    <row r="216" spans="1:16" ht="21" customHeight="1" x14ac:dyDescent="0.25">
      <c r="A216" s="9" t="s">
        <v>22</v>
      </c>
      <c r="B216" s="9" t="s">
        <v>1168</v>
      </c>
      <c r="C216" s="9" t="s">
        <v>1169</v>
      </c>
      <c r="D216" s="9" t="s">
        <v>25</v>
      </c>
      <c r="E216" s="9" t="s">
        <v>1170</v>
      </c>
      <c r="F216" s="9" t="s">
        <v>387</v>
      </c>
      <c r="G216" s="9" t="s">
        <v>1171</v>
      </c>
      <c r="H216" s="9" t="s">
        <v>84</v>
      </c>
      <c r="I216" s="9" t="s">
        <v>1131</v>
      </c>
      <c r="J216" s="9" t="s">
        <v>1172</v>
      </c>
      <c r="K216" s="9" t="s">
        <v>94</v>
      </c>
      <c r="L216" s="9" t="s">
        <v>263</v>
      </c>
      <c r="M216" s="9" t="s">
        <v>110</v>
      </c>
      <c r="N216" s="9" t="s">
        <v>35</v>
      </c>
      <c r="O216" s="9" t="s">
        <v>36</v>
      </c>
      <c r="P216" s="10" t="str">
        <f>HYPERLINK("https://www.airitibooks.com/Detail/Detail?PublicationID=P20181012094", "https://www.airitibooks.com/Detail/Detail?PublicationID=P20181012094")</f>
        <v>https://www.airitibooks.com/Detail/Detail?PublicationID=P20181012094</v>
      </c>
    </row>
    <row r="217" spans="1:16" ht="21" customHeight="1" x14ac:dyDescent="0.25">
      <c r="A217" s="9" t="s">
        <v>22</v>
      </c>
      <c r="B217" s="9" t="s">
        <v>1173</v>
      </c>
      <c r="C217" s="9" t="s">
        <v>1174</v>
      </c>
      <c r="D217" s="9" t="s">
        <v>25</v>
      </c>
      <c r="E217" s="9" t="s">
        <v>1175</v>
      </c>
      <c r="F217" s="9" t="s">
        <v>105</v>
      </c>
      <c r="G217" s="9" t="s">
        <v>1176</v>
      </c>
      <c r="H217" s="9" t="s">
        <v>116</v>
      </c>
      <c r="I217" s="9" t="s">
        <v>1119</v>
      </c>
      <c r="J217" s="9" t="s">
        <v>1177</v>
      </c>
      <c r="K217" s="9" t="s">
        <v>119</v>
      </c>
      <c r="L217" s="9" t="s">
        <v>120</v>
      </c>
      <c r="M217" s="9" t="s">
        <v>110</v>
      </c>
      <c r="N217" s="9" t="s">
        <v>35</v>
      </c>
      <c r="O217" s="9" t="s">
        <v>36</v>
      </c>
      <c r="P217" s="10" t="str">
        <f>HYPERLINK("https://www.airitibooks.com/Detail/Detail?PublicationID=P20181012166", "https://www.airitibooks.com/Detail/Detail?PublicationID=P20181012166")</f>
        <v>https://www.airitibooks.com/Detail/Detail?PublicationID=P20181012166</v>
      </c>
    </row>
    <row r="218" spans="1:16" ht="21" customHeight="1" x14ac:dyDescent="0.25">
      <c r="A218" s="9" t="s">
        <v>22</v>
      </c>
      <c r="B218" s="9" t="s">
        <v>1178</v>
      </c>
      <c r="C218" s="9" t="s">
        <v>1179</v>
      </c>
      <c r="D218" s="9" t="s">
        <v>25</v>
      </c>
      <c r="E218" s="9" t="s">
        <v>1180</v>
      </c>
      <c r="F218" s="9" t="s">
        <v>1181</v>
      </c>
      <c r="G218" s="9" t="s">
        <v>1182</v>
      </c>
      <c r="H218" s="9" t="s">
        <v>84</v>
      </c>
      <c r="I218" s="9" t="s">
        <v>428</v>
      </c>
      <c r="J218" s="9" t="s">
        <v>1183</v>
      </c>
      <c r="K218" s="9" t="s">
        <v>61</v>
      </c>
      <c r="L218" s="9" t="s">
        <v>1035</v>
      </c>
      <c r="M218" s="9" t="s">
        <v>34</v>
      </c>
      <c r="N218" s="9" t="s">
        <v>35</v>
      </c>
      <c r="O218" s="9" t="s">
        <v>36</v>
      </c>
      <c r="P218" s="10" t="str">
        <f>HYPERLINK("https://www.airitibooks.com/Detail/Detail?PublicationID=P20181012274", "https://www.airitibooks.com/Detail/Detail?PublicationID=P20181012274")</f>
        <v>https://www.airitibooks.com/Detail/Detail?PublicationID=P20181012274</v>
      </c>
    </row>
    <row r="219" spans="1:16" ht="21" customHeight="1" x14ac:dyDescent="0.25">
      <c r="A219" s="9" t="s">
        <v>22</v>
      </c>
      <c r="B219" s="9" t="s">
        <v>1184</v>
      </c>
      <c r="C219" s="9" t="s">
        <v>1185</v>
      </c>
      <c r="D219" s="9" t="s">
        <v>25</v>
      </c>
      <c r="E219" s="9" t="s">
        <v>1186</v>
      </c>
      <c r="F219" s="9" t="s">
        <v>448</v>
      </c>
      <c r="G219" s="9" t="s">
        <v>1187</v>
      </c>
      <c r="H219" s="9" t="s">
        <v>84</v>
      </c>
      <c r="I219" s="9" t="s">
        <v>68</v>
      </c>
      <c r="J219" s="9" t="s">
        <v>1188</v>
      </c>
      <c r="K219" s="9" t="s">
        <v>94</v>
      </c>
      <c r="L219" s="9" t="s">
        <v>316</v>
      </c>
      <c r="M219" s="9" t="s">
        <v>34</v>
      </c>
      <c r="N219" s="9" t="s">
        <v>35</v>
      </c>
      <c r="O219" s="9" t="s">
        <v>36</v>
      </c>
      <c r="P219" s="10" t="str">
        <f>HYPERLINK("https://www.airitibooks.com/Detail/Detail?PublicationID=P20181016002", "https://www.airitibooks.com/Detail/Detail?PublicationID=P20181016002")</f>
        <v>https://www.airitibooks.com/Detail/Detail?PublicationID=P20181016002</v>
      </c>
    </row>
    <row r="220" spans="1:16" ht="21" customHeight="1" x14ac:dyDescent="0.25">
      <c r="A220" s="9" t="s">
        <v>22</v>
      </c>
      <c r="B220" s="9" t="s">
        <v>1189</v>
      </c>
      <c r="C220" s="9" t="s">
        <v>1190</v>
      </c>
      <c r="D220" s="9" t="s">
        <v>25</v>
      </c>
      <c r="E220" s="9" t="s">
        <v>1191</v>
      </c>
      <c r="F220" s="9" t="s">
        <v>448</v>
      </c>
      <c r="G220" s="9" t="s">
        <v>1192</v>
      </c>
      <c r="H220" s="9" t="s">
        <v>77</v>
      </c>
      <c r="I220" s="9" t="s">
        <v>5</v>
      </c>
      <c r="J220" s="9" t="s">
        <v>1193</v>
      </c>
      <c r="K220" s="9" t="s">
        <v>32</v>
      </c>
      <c r="L220" s="9" t="s">
        <v>33</v>
      </c>
      <c r="M220" s="9" t="s">
        <v>34</v>
      </c>
      <c r="N220" s="9" t="s">
        <v>35</v>
      </c>
      <c r="O220" s="9" t="s">
        <v>36</v>
      </c>
      <c r="P220" s="10" t="str">
        <f>HYPERLINK("https://www.airitibooks.com/Detail/Detail?PublicationID=P20181016003", "https://www.airitibooks.com/Detail/Detail?PublicationID=P20181016003")</f>
        <v>https://www.airitibooks.com/Detail/Detail?PublicationID=P20181016003</v>
      </c>
    </row>
    <row r="221" spans="1:16" ht="21" customHeight="1" x14ac:dyDescent="0.25">
      <c r="A221" s="9" t="s">
        <v>22</v>
      </c>
      <c r="B221" s="9" t="s">
        <v>1194</v>
      </c>
      <c r="C221" s="9" t="s">
        <v>1195</v>
      </c>
      <c r="D221" s="9" t="s">
        <v>25</v>
      </c>
      <c r="E221" s="9" t="s">
        <v>1196</v>
      </c>
      <c r="F221" s="9" t="s">
        <v>448</v>
      </c>
      <c r="G221" s="9" t="s">
        <v>1197</v>
      </c>
      <c r="H221" s="9" t="s">
        <v>84</v>
      </c>
      <c r="I221" s="9" t="s">
        <v>68</v>
      </c>
      <c r="J221" s="9" t="s">
        <v>60</v>
      </c>
      <c r="K221" s="9" t="s">
        <v>61</v>
      </c>
      <c r="L221" s="9" t="s">
        <v>62</v>
      </c>
      <c r="M221" s="9" t="s">
        <v>34</v>
      </c>
      <c r="N221" s="9" t="s">
        <v>35</v>
      </c>
      <c r="O221" s="9" t="s">
        <v>36</v>
      </c>
      <c r="P221" s="10" t="str">
        <f>HYPERLINK("https://www.airitibooks.com/Detail/Detail?PublicationID=P20181016004", "https://www.airitibooks.com/Detail/Detail?PublicationID=P20181016004")</f>
        <v>https://www.airitibooks.com/Detail/Detail?PublicationID=P20181016004</v>
      </c>
    </row>
    <row r="222" spans="1:16" ht="21" customHeight="1" x14ac:dyDescent="0.25">
      <c r="A222" s="9" t="s">
        <v>22</v>
      </c>
      <c r="B222" s="9" t="s">
        <v>1198</v>
      </c>
      <c r="C222" s="9" t="s">
        <v>1199</v>
      </c>
      <c r="D222" s="9" t="s">
        <v>25</v>
      </c>
      <c r="E222" s="9" t="s">
        <v>1200</v>
      </c>
      <c r="F222" s="9" t="s">
        <v>1201</v>
      </c>
      <c r="G222" s="9" t="s">
        <v>1202</v>
      </c>
      <c r="H222" s="9" t="s">
        <v>84</v>
      </c>
      <c r="I222" s="9" t="s">
        <v>1125</v>
      </c>
      <c r="J222" s="9" t="s">
        <v>764</v>
      </c>
      <c r="K222" s="9" t="s">
        <v>32</v>
      </c>
      <c r="L222" s="9" t="s">
        <v>33</v>
      </c>
      <c r="M222" s="9" t="s">
        <v>110</v>
      </c>
      <c r="N222" s="9" t="s">
        <v>35</v>
      </c>
      <c r="O222" s="9" t="s">
        <v>36</v>
      </c>
      <c r="P222" s="10" t="str">
        <f>HYPERLINK("https://www.airitibooks.com/Detail/Detail?PublicationID=P20181016065", "https://www.airitibooks.com/Detail/Detail?PublicationID=P20181016065")</f>
        <v>https://www.airitibooks.com/Detail/Detail?PublicationID=P20181016065</v>
      </c>
    </row>
    <row r="223" spans="1:16" ht="21" customHeight="1" x14ac:dyDescent="0.25">
      <c r="A223" s="9" t="s">
        <v>22</v>
      </c>
      <c r="B223" s="9" t="s">
        <v>1203</v>
      </c>
      <c r="C223" s="9" t="s">
        <v>1204</v>
      </c>
      <c r="D223" s="9" t="s">
        <v>25</v>
      </c>
      <c r="E223" s="9" t="s">
        <v>1205</v>
      </c>
      <c r="F223" s="9" t="s">
        <v>1206</v>
      </c>
      <c r="G223" s="9" t="s">
        <v>1207</v>
      </c>
      <c r="H223" s="9" t="s">
        <v>84</v>
      </c>
      <c r="I223" s="9" t="s">
        <v>1125</v>
      </c>
      <c r="J223" s="9" t="s">
        <v>1208</v>
      </c>
      <c r="K223" s="9" t="s">
        <v>61</v>
      </c>
      <c r="L223" s="9" t="s">
        <v>1035</v>
      </c>
      <c r="M223" s="9" t="s">
        <v>110</v>
      </c>
      <c r="N223" s="9" t="s">
        <v>35</v>
      </c>
      <c r="O223" s="9" t="s">
        <v>36</v>
      </c>
      <c r="P223" s="10" t="str">
        <f>HYPERLINK("https://www.airitibooks.com/Detail/Detail?PublicationID=P20181016081", "https://www.airitibooks.com/Detail/Detail?PublicationID=P20181016081")</f>
        <v>https://www.airitibooks.com/Detail/Detail?PublicationID=P20181016081</v>
      </c>
    </row>
    <row r="224" spans="1:16" ht="21" customHeight="1" x14ac:dyDescent="0.25">
      <c r="A224" s="9" t="s">
        <v>22</v>
      </c>
      <c r="B224" s="9" t="s">
        <v>1209</v>
      </c>
      <c r="C224" s="9" t="s">
        <v>1210</v>
      </c>
      <c r="D224" s="9" t="s">
        <v>25</v>
      </c>
      <c r="E224" s="9" t="s">
        <v>1211</v>
      </c>
      <c r="F224" s="9" t="s">
        <v>448</v>
      </c>
      <c r="G224" s="9" t="s">
        <v>1212</v>
      </c>
      <c r="H224" s="9" t="s">
        <v>84</v>
      </c>
      <c r="I224" s="9" t="s">
        <v>307</v>
      </c>
      <c r="J224" s="9" t="s">
        <v>690</v>
      </c>
      <c r="K224" s="9" t="s">
        <v>44</v>
      </c>
      <c r="L224" s="9" t="s">
        <v>45</v>
      </c>
      <c r="M224" s="9" t="s">
        <v>34</v>
      </c>
      <c r="N224" s="9" t="s">
        <v>35</v>
      </c>
      <c r="O224" s="9" t="s">
        <v>36</v>
      </c>
      <c r="P224" s="10" t="str">
        <f>HYPERLINK("https://www.airitibooks.com/Detail/Detail?PublicationID=P20181017003", "https://www.airitibooks.com/Detail/Detail?PublicationID=P20181017003")</f>
        <v>https://www.airitibooks.com/Detail/Detail?PublicationID=P20181017003</v>
      </c>
    </row>
    <row r="225" spans="1:16" ht="21" customHeight="1" x14ac:dyDescent="0.25">
      <c r="A225" s="9" t="s">
        <v>22</v>
      </c>
      <c r="B225" s="9" t="s">
        <v>1213</v>
      </c>
      <c r="C225" s="9" t="s">
        <v>1214</v>
      </c>
      <c r="D225" s="9" t="s">
        <v>25</v>
      </c>
      <c r="E225" s="9" t="s">
        <v>1215</v>
      </c>
      <c r="F225" s="9" t="s">
        <v>1216</v>
      </c>
      <c r="G225" s="9" t="s">
        <v>1217</v>
      </c>
      <c r="H225" s="9" t="s">
        <v>84</v>
      </c>
      <c r="I225" s="9" t="s">
        <v>52</v>
      </c>
      <c r="J225" s="9" t="s">
        <v>522</v>
      </c>
      <c r="K225" s="9" t="s">
        <v>94</v>
      </c>
      <c r="L225" s="9" t="s">
        <v>316</v>
      </c>
      <c r="M225" s="9" t="s">
        <v>34</v>
      </c>
      <c r="N225" s="9" t="s">
        <v>35</v>
      </c>
      <c r="O225" s="9" t="s">
        <v>36</v>
      </c>
      <c r="P225" s="10" t="str">
        <f>HYPERLINK("https://www.airitibooks.com/Detail/Detail?PublicationID=P20181018002", "https://www.airitibooks.com/Detail/Detail?PublicationID=P20181018002")</f>
        <v>https://www.airitibooks.com/Detail/Detail?PublicationID=P20181018002</v>
      </c>
    </row>
    <row r="226" spans="1:16" ht="21" customHeight="1" x14ac:dyDescent="0.25">
      <c r="A226" s="9" t="s">
        <v>22</v>
      </c>
      <c r="B226" s="9" t="s">
        <v>1218</v>
      </c>
      <c r="C226" s="9" t="s">
        <v>1219</v>
      </c>
      <c r="D226" s="9" t="s">
        <v>25</v>
      </c>
      <c r="E226" s="9" t="s">
        <v>1220</v>
      </c>
      <c r="F226" s="9" t="s">
        <v>1216</v>
      </c>
      <c r="G226" s="9" t="s">
        <v>1221</v>
      </c>
      <c r="H226" s="9" t="s">
        <v>84</v>
      </c>
      <c r="I226" s="9" t="s">
        <v>307</v>
      </c>
      <c r="J226" s="9" t="s">
        <v>1222</v>
      </c>
      <c r="K226" s="9" t="s">
        <v>94</v>
      </c>
      <c r="L226" s="9" t="s">
        <v>316</v>
      </c>
      <c r="M226" s="9" t="s">
        <v>34</v>
      </c>
      <c r="N226" s="9" t="s">
        <v>35</v>
      </c>
      <c r="O226" s="9" t="s">
        <v>36</v>
      </c>
      <c r="P226" s="10" t="str">
        <f>HYPERLINK("https://www.airitibooks.com/Detail/Detail?PublicationID=P20181018003", "https://www.airitibooks.com/Detail/Detail?PublicationID=P20181018003")</f>
        <v>https://www.airitibooks.com/Detail/Detail?PublicationID=P20181018003</v>
      </c>
    </row>
    <row r="227" spans="1:16" ht="21" customHeight="1" x14ac:dyDescent="0.25">
      <c r="A227" s="9" t="s">
        <v>22</v>
      </c>
      <c r="B227" s="9" t="s">
        <v>1223</v>
      </c>
      <c r="C227" s="9" t="s">
        <v>1224</v>
      </c>
      <c r="D227" s="9" t="s">
        <v>25</v>
      </c>
      <c r="E227" s="9" t="s">
        <v>1225</v>
      </c>
      <c r="F227" s="9" t="s">
        <v>1216</v>
      </c>
      <c r="G227" s="9" t="s">
        <v>1226</v>
      </c>
      <c r="H227" s="9" t="s">
        <v>84</v>
      </c>
      <c r="I227" s="9" t="s">
        <v>229</v>
      </c>
      <c r="J227" s="9" t="s">
        <v>978</v>
      </c>
      <c r="K227" s="9" t="s">
        <v>61</v>
      </c>
      <c r="L227" s="9" t="s">
        <v>480</v>
      </c>
      <c r="M227" s="9" t="s">
        <v>34</v>
      </c>
      <c r="N227" s="9" t="s">
        <v>35</v>
      </c>
      <c r="O227" s="9" t="s">
        <v>36</v>
      </c>
      <c r="P227" s="10" t="str">
        <f>HYPERLINK("https://www.airitibooks.com/Detail/Detail?PublicationID=P20181018004", "https://www.airitibooks.com/Detail/Detail?PublicationID=P20181018004")</f>
        <v>https://www.airitibooks.com/Detail/Detail?PublicationID=P20181018004</v>
      </c>
    </row>
    <row r="228" spans="1:16" ht="21" customHeight="1" x14ac:dyDescent="0.25">
      <c r="A228" s="9" t="s">
        <v>22</v>
      </c>
      <c r="B228" s="9" t="s">
        <v>1227</v>
      </c>
      <c r="C228" s="9" t="s">
        <v>1228</v>
      </c>
      <c r="D228" s="9" t="s">
        <v>25</v>
      </c>
      <c r="E228" s="9" t="s">
        <v>1229</v>
      </c>
      <c r="F228" s="9" t="s">
        <v>540</v>
      </c>
      <c r="G228" s="9" t="s">
        <v>1230</v>
      </c>
      <c r="H228" s="9" t="s">
        <v>84</v>
      </c>
      <c r="I228" s="9" t="s">
        <v>307</v>
      </c>
      <c r="J228" s="9" t="s">
        <v>428</v>
      </c>
      <c r="K228" s="9" t="s">
        <v>61</v>
      </c>
      <c r="L228" s="9" t="s">
        <v>429</v>
      </c>
      <c r="M228" s="9" t="s">
        <v>34</v>
      </c>
      <c r="N228" s="9" t="s">
        <v>35</v>
      </c>
      <c r="O228" s="9" t="s">
        <v>36</v>
      </c>
      <c r="P228" s="10" t="str">
        <f>HYPERLINK("https://www.airitibooks.com/Detail/Detail?PublicationID=P20181018005", "https://www.airitibooks.com/Detail/Detail?PublicationID=P20181018005")</f>
        <v>https://www.airitibooks.com/Detail/Detail?PublicationID=P20181018005</v>
      </c>
    </row>
    <row r="229" spans="1:16" ht="21" customHeight="1" x14ac:dyDescent="0.25">
      <c r="A229" s="9" t="s">
        <v>22</v>
      </c>
      <c r="B229" s="9" t="s">
        <v>1231</v>
      </c>
      <c r="C229" s="9" t="s">
        <v>1232</v>
      </c>
      <c r="D229" s="9" t="s">
        <v>25</v>
      </c>
      <c r="E229" s="9" t="s">
        <v>1233</v>
      </c>
      <c r="F229" s="9" t="s">
        <v>836</v>
      </c>
      <c r="G229" s="9" t="s">
        <v>1234</v>
      </c>
      <c r="H229" s="9" t="s">
        <v>84</v>
      </c>
      <c r="I229" s="9" t="s">
        <v>68</v>
      </c>
      <c r="J229" s="9" t="s">
        <v>1235</v>
      </c>
      <c r="K229" s="9" t="s">
        <v>32</v>
      </c>
      <c r="L229" s="9" t="s">
        <v>187</v>
      </c>
      <c r="M229" s="9" t="s">
        <v>34</v>
      </c>
      <c r="N229" s="9" t="s">
        <v>35</v>
      </c>
      <c r="O229" s="9" t="s">
        <v>36</v>
      </c>
      <c r="P229" s="10" t="str">
        <f>HYPERLINK("https://www.airitibooks.com/Detail/Detail?PublicationID=P20181022001", "https://www.airitibooks.com/Detail/Detail?PublicationID=P20181022001")</f>
        <v>https://www.airitibooks.com/Detail/Detail?PublicationID=P20181022001</v>
      </c>
    </row>
    <row r="230" spans="1:16" ht="21" customHeight="1" x14ac:dyDescent="0.25">
      <c r="A230" s="9" t="s">
        <v>22</v>
      </c>
      <c r="B230" s="9" t="s">
        <v>1236</v>
      </c>
      <c r="C230" s="9" t="s">
        <v>1237</v>
      </c>
      <c r="D230" s="9" t="s">
        <v>25</v>
      </c>
      <c r="E230" s="9" t="s">
        <v>1238</v>
      </c>
      <c r="F230" s="9" t="s">
        <v>1239</v>
      </c>
      <c r="G230" s="9" t="s">
        <v>1240</v>
      </c>
      <c r="H230" s="9" t="s">
        <v>116</v>
      </c>
      <c r="I230" s="9" t="s">
        <v>307</v>
      </c>
      <c r="J230" s="9" t="s">
        <v>1241</v>
      </c>
      <c r="K230" s="9" t="s">
        <v>94</v>
      </c>
      <c r="L230" s="9" t="s">
        <v>95</v>
      </c>
      <c r="M230" s="9" t="s">
        <v>34</v>
      </c>
      <c r="N230" s="9" t="s">
        <v>35</v>
      </c>
      <c r="O230" s="9" t="s">
        <v>36</v>
      </c>
      <c r="P230" s="10" t="str">
        <f>HYPERLINK("https://www.airitibooks.com/Detail/Detail?PublicationID=P20181023005", "https://www.airitibooks.com/Detail/Detail?PublicationID=P20181023005")</f>
        <v>https://www.airitibooks.com/Detail/Detail?PublicationID=P20181023005</v>
      </c>
    </row>
    <row r="231" spans="1:16" ht="21" customHeight="1" x14ac:dyDescent="0.25">
      <c r="A231" s="9" t="s">
        <v>22</v>
      </c>
      <c r="B231" s="9" t="s">
        <v>1242</v>
      </c>
      <c r="C231" s="9" t="s">
        <v>1243</v>
      </c>
      <c r="D231" s="9" t="s">
        <v>25</v>
      </c>
      <c r="E231" s="9" t="s">
        <v>1244</v>
      </c>
      <c r="F231" s="9" t="s">
        <v>836</v>
      </c>
      <c r="G231" s="9" t="s">
        <v>1245</v>
      </c>
      <c r="H231" s="9" t="s">
        <v>84</v>
      </c>
      <c r="I231" s="9" t="s">
        <v>229</v>
      </c>
      <c r="J231" s="9" t="s">
        <v>157</v>
      </c>
      <c r="K231" s="9" t="s">
        <v>44</v>
      </c>
      <c r="L231" s="9" t="s">
        <v>1246</v>
      </c>
      <c r="M231" s="9" t="s">
        <v>34</v>
      </c>
      <c r="N231" s="9" t="s">
        <v>35</v>
      </c>
      <c r="O231" s="9" t="s">
        <v>36</v>
      </c>
      <c r="P231" s="10" t="str">
        <f>HYPERLINK("https://www.airitibooks.com/Detail/Detail?PublicationID=P20181024009", "https://www.airitibooks.com/Detail/Detail?PublicationID=P20181024009")</f>
        <v>https://www.airitibooks.com/Detail/Detail?PublicationID=P20181024009</v>
      </c>
    </row>
    <row r="232" spans="1:16" ht="21" customHeight="1" x14ac:dyDescent="0.25">
      <c r="A232" s="9" t="s">
        <v>22</v>
      </c>
      <c r="B232" s="9" t="s">
        <v>1247</v>
      </c>
      <c r="C232" s="9" t="s">
        <v>1248</v>
      </c>
      <c r="D232" s="9" t="s">
        <v>25</v>
      </c>
      <c r="E232" s="9" t="s">
        <v>1249</v>
      </c>
      <c r="F232" s="9" t="s">
        <v>448</v>
      </c>
      <c r="G232" s="9" t="s">
        <v>1250</v>
      </c>
      <c r="H232" s="9" t="s">
        <v>84</v>
      </c>
      <c r="I232" s="9" t="s">
        <v>307</v>
      </c>
      <c r="J232" s="9" t="s">
        <v>1193</v>
      </c>
      <c r="K232" s="9" t="s">
        <v>32</v>
      </c>
      <c r="L232" s="9" t="s">
        <v>33</v>
      </c>
      <c r="M232" s="9" t="s">
        <v>34</v>
      </c>
      <c r="N232" s="9" t="s">
        <v>35</v>
      </c>
      <c r="O232" s="9" t="s">
        <v>36</v>
      </c>
      <c r="P232" s="10" t="str">
        <f>HYPERLINK("https://www.airitibooks.com/Detail/Detail?PublicationID=P20181024011", "https://www.airitibooks.com/Detail/Detail?PublicationID=P20181024011")</f>
        <v>https://www.airitibooks.com/Detail/Detail?PublicationID=P20181024011</v>
      </c>
    </row>
    <row r="233" spans="1:16" ht="21" customHeight="1" x14ac:dyDescent="0.25">
      <c r="A233" s="9" t="s">
        <v>22</v>
      </c>
      <c r="B233" s="9" t="s">
        <v>1251</v>
      </c>
      <c r="C233" s="9" t="s">
        <v>1252</v>
      </c>
      <c r="D233" s="9" t="s">
        <v>25</v>
      </c>
      <c r="E233" s="9" t="s">
        <v>1253</v>
      </c>
      <c r="F233" s="9" t="s">
        <v>448</v>
      </c>
      <c r="G233" s="9" t="s">
        <v>1254</v>
      </c>
      <c r="H233" s="9" t="s">
        <v>84</v>
      </c>
      <c r="I233" s="9" t="s">
        <v>307</v>
      </c>
      <c r="J233" s="9" t="s">
        <v>1255</v>
      </c>
      <c r="K233" s="9" t="s">
        <v>32</v>
      </c>
      <c r="L233" s="9" t="s">
        <v>1110</v>
      </c>
      <c r="M233" s="9" t="s">
        <v>34</v>
      </c>
      <c r="N233" s="9" t="s">
        <v>35</v>
      </c>
      <c r="O233" s="9" t="s">
        <v>36</v>
      </c>
      <c r="P233" s="10" t="str">
        <f>HYPERLINK("https://www.airitibooks.com/Detail/Detail?PublicationID=P20181024012", "https://www.airitibooks.com/Detail/Detail?PublicationID=P20181024012")</f>
        <v>https://www.airitibooks.com/Detail/Detail?PublicationID=P20181024012</v>
      </c>
    </row>
    <row r="234" spans="1:16" ht="21" customHeight="1" x14ac:dyDescent="0.25">
      <c r="A234" s="9" t="s">
        <v>22</v>
      </c>
      <c r="B234" s="9" t="s">
        <v>1256</v>
      </c>
      <c r="C234" s="9" t="s">
        <v>1257</v>
      </c>
      <c r="D234" s="9" t="s">
        <v>25</v>
      </c>
      <c r="E234" s="9" t="s">
        <v>1258</v>
      </c>
      <c r="F234" s="9" t="s">
        <v>448</v>
      </c>
      <c r="G234" s="9" t="s">
        <v>1259</v>
      </c>
      <c r="H234" s="9" t="s">
        <v>84</v>
      </c>
      <c r="I234" s="9" t="s">
        <v>52</v>
      </c>
      <c r="J234" s="9" t="s">
        <v>450</v>
      </c>
      <c r="K234" s="9" t="s">
        <v>94</v>
      </c>
      <c r="L234" s="9" t="s">
        <v>95</v>
      </c>
      <c r="M234" s="9" t="s">
        <v>34</v>
      </c>
      <c r="N234" s="9" t="s">
        <v>35</v>
      </c>
      <c r="O234" s="9" t="s">
        <v>36</v>
      </c>
      <c r="P234" s="10" t="str">
        <f>HYPERLINK("https://www.airitibooks.com/Detail/Detail?PublicationID=P20181024014", "https://www.airitibooks.com/Detail/Detail?PublicationID=P20181024014")</f>
        <v>https://www.airitibooks.com/Detail/Detail?PublicationID=P20181024014</v>
      </c>
    </row>
    <row r="235" spans="1:16" ht="21" customHeight="1" x14ac:dyDescent="0.25">
      <c r="A235" s="9" t="s">
        <v>22</v>
      </c>
      <c r="B235" s="9" t="s">
        <v>1260</v>
      </c>
      <c r="C235" s="9" t="s">
        <v>1261</v>
      </c>
      <c r="D235" s="9" t="s">
        <v>25</v>
      </c>
      <c r="E235" s="9" t="s">
        <v>1262</v>
      </c>
      <c r="F235" s="9" t="s">
        <v>448</v>
      </c>
      <c r="G235" s="9" t="s">
        <v>1263</v>
      </c>
      <c r="H235" s="9" t="s">
        <v>84</v>
      </c>
      <c r="I235" s="9" t="s">
        <v>204</v>
      </c>
      <c r="J235" s="9" t="s">
        <v>1264</v>
      </c>
      <c r="K235" s="9" t="s">
        <v>32</v>
      </c>
      <c r="L235" s="9" t="s">
        <v>1110</v>
      </c>
      <c r="M235" s="9" t="s">
        <v>34</v>
      </c>
      <c r="N235" s="9" t="s">
        <v>35</v>
      </c>
      <c r="O235" s="9" t="s">
        <v>36</v>
      </c>
      <c r="P235" s="10" t="str">
        <f>HYPERLINK("https://www.airitibooks.com/Detail/Detail?PublicationID=P20181024015", "https://www.airitibooks.com/Detail/Detail?PublicationID=P20181024015")</f>
        <v>https://www.airitibooks.com/Detail/Detail?PublicationID=P20181024015</v>
      </c>
    </row>
    <row r="236" spans="1:16" ht="21" customHeight="1" x14ac:dyDescent="0.25">
      <c r="A236" s="9" t="s">
        <v>22</v>
      </c>
      <c r="B236" s="9" t="s">
        <v>1265</v>
      </c>
      <c r="C236" s="9" t="s">
        <v>1266</v>
      </c>
      <c r="D236" s="9" t="s">
        <v>25</v>
      </c>
      <c r="E236" s="9" t="s">
        <v>1267</v>
      </c>
      <c r="F236" s="9" t="s">
        <v>448</v>
      </c>
      <c r="G236" s="9" t="s">
        <v>1268</v>
      </c>
      <c r="H236" s="9" t="s">
        <v>84</v>
      </c>
      <c r="I236" s="9" t="s">
        <v>307</v>
      </c>
      <c r="J236" s="9" t="s">
        <v>1193</v>
      </c>
      <c r="K236" s="9" t="s">
        <v>32</v>
      </c>
      <c r="L236" s="9" t="s">
        <v>33</v>
      </c>
      <c r="M236" s="9" t="s">
        <v>34</v>
      </c>
      <c r="N236" s="9" t="s">
        <v>35</v>
      </c>
      <c r="O236" s="9" t="s">
        <v>36</v>
      </c>
      <c r="P236" s="10" t="str">
        <f>HYPERLINK("https://www.airitibooks.com/Detail/Detail?PublicationID=P20181024016", "https://www.airitibooks.com/Detail/Detail?PublicationID=P20181024016")</f>
        <v>https://www.airitibooks.com/Detail/Detail?PublicationID=P20181024016</v>
      </c>
    </row>
    <row r="237" spans="1:16" ht="21" customHeight="1" x14ac:dyDescent="0.25">
      <c r="A237" s="9" t="s">
        <v>22</v>
      </c>
      <c r="B237" s="9" t="s">
        <v>1269</v>
      </c>
      <c r="C237" s="9" t="s">
        <v>1270</v>
      </c>
      <c r="D237" s="9" t="s">
        <v>25</v>
      </c>
      <c r="E237" s="9" t="s">
        <v>1271</v>
      </c>
      <c r="F237" s="9" t="s">
        <v>448</v>
      </c>
      <c r="G237" s="9" t="s">
        <v>1272</v>
      </c>
      <c r="H237" s="9" t="s">
        <v>84</v>
      </c>
      <c r="I237" s="9" t="s">
        <v>229</v>
      </c>
      <c r="J237" s="9" t="s">
        <v>1273</v>
      </c>
      <c r="K237" s="9" t="s">
        <v>32</v>
      </c>
      <c r="L237" s="9" t="s">
        <v>1110</v>
      </c>
      <c r="M237" s="9" t="s">
        <v>34</v>
      </c>
      <c r="N237" s="9" t="s">
        <v>35</v>
      </c>
      <c r="O237" s="9" t="s">
        <v>36</v>
      </c>
      <c r="P237" s="10" t="str">
        <f>HYPERLINK("https://www.airitibooks.com/Detail/Detail?PublicationID=P20181024017", "https://www.airitibooks.com/Detail/Detail?PublicationID=P20181024017")</f>
        <v>https://www.airitibooks.com/Detail/Detail?PublicationID=P20181024017</v>
      </c>
    </row>
    <row r="238" spans="1:16" ht="21" customHeight="1" x14ac:dyDescent="0.25">
      <c r="A238" s="9" t="s">
        <v>22</v>
      </c>
      <c r="B238" s="9" t="s">
        <v>1274</v>
      </c>
      <c r="C238" s="9" t="s">
        <v>1275</v>
      </c>
      <c r="D238" s="9" t="s">
        <v>25</v>
      </c>
      <c r="E238" s="9" t="s">
        <v>1276</v>
      </c>
      <c r="F238" s="9" t="s">
        <v>448</v>
      </c>
      <c r="G238" s="9" t="s">
        <v>1277</v>
      </c>
      <c r="H238" s="9" t="s">
        <v>84</v>
      </c>
      <c r="I238" s="9" t="s">
        <v>229</v>
      </c>
      <c r="J238" s="9" t="s">
        <v>1278</v>
      </c>
      <c r="K238" s="9" t="s">
        <v>32</v>
      </c>
      <c r="L238" s="9" t="s">
        <v>443</v>
      </c>
      <c r="M238" s="9" t="s">
        <v>34</v>
      </c>
      <c r="N238" s="9" t="s">
        <v>35</v>
      </c>
      <c r="O238" s="9" t="s">
        <v>36</v>
      </c>
      <c r="P238" s="10" t="str">
        <f>HYPERLINK("https://www.airitibooks.com/Detail/Detail?PublicationID=P20181024020", "https://www.airitibooks.com/Detail/Detail?PublicationID=P20181024020")</f>
        <v>https://www.airitibooks.com/Detail/Detail?PublicationID=P20181024020</v>
      </c>
    </row>
    <row r="239" spans="1:16" ht="21" customHeight="1" x14ac:dyDescent="0.25">
      <c r="A239" s="9" t="s">
        <v>22</v>
      </c>
      <c r="B239" s="9" t="s">
        <v>1279</v>
      </c>
      <c r="C239" s="9" t="s">
        <v>1280</v>
      </c>
      <c r="D239" s="9" t="s">
        <v>25</v>
      </c>
      <c r="E239" s="9" t="s">
        <v>1281</v>
      </c>
      <c r="F239" s="9" t="s">
        <v>1282</v>
      </c>
      <c r="G239" s="9" t="s">
        <v>1283</v>
      </c>
      <c r="H239" s="9" t="s">
        <v>84</v>
      </c>
      <c r="I239" s="9" t="s">
        <v>307</v>
      </c>
      <c r="J239" s="9" t="s">
        <v>1284</v>
      </c>
      <c r="K239" s="9" t="s">
        <v>44</v>
      </c>
      <c r="L239" s="9" t="s">
        <v>45</v>
      </c>
      <c r="M239" s="9" t="s">
        <v>34</v>
      </c>
      <c r="N239" s="9" t="s">
        <v>35</v>
      </c>
      <c r="O239" s="9" t="s">
        <v>36</v>
      </c>
      <c r="P239" s="10" t="str">
        <f>HYPERLINK("https://www.airitibooks.com/Detail/Detail?PublicationID=P20181105011", "https://www.airitibooks.com/Detail/Detail?PublicationID=P20181105011")</f>
        <v>https://www.airitibooks.com/Detail/Detail?PublicationID=P20181105011</v>
      </c>
    </row>
    <row r="240" spans="1:16" ht="21" customHeight="1" x14ac:dyDescent="0.25">
      <c r="A240" s="9" t="s">
        <v>22</v>
      </c>
      <c r="B240" s="9" t="s">
        <v>1285</v>
      </c>
      <c r="C240" s="9" t="s">
        <v>1286</v>
      </c>
      <c r="D240" s="9" t="s">
        <v>25</v>
      </c>
      <c r="E240" s="9" t="s">
        <v>1287</v>
      </c>
      <c r="F240" s="9" t="s">
        <v>968</v>
      </c>
      <c r="G240" s="9" t="s">
        <v>1288</v>
      </c>
      <c r="H240" s="9" t="s">
        <v>84</v>
      </c>
      <c r="I240" s="9" t="s">
        <v>229</v>
      </c>
      <c r="J240" s="9" t="s">
        <v>1289</v>
      </c>
      <c r="K240" s="9" t="s">
        <v>70</v>
      </c>
      <c r="L240" s="9" t="s">
        <v>181</v>
      </c>
      <c r="M240" s="9" t="s">
        <v>34</v>
      </c>
      <c r="N240" s="9" t="s">
        <v>35</v>
      </c>
      <c r="O240" s="9" t="s">
        <v>36</v>
      </c>
      <c r="P240" s="10" t="str">
        <f>HYPERLINK("https://www.airitibooks.com/Detail/Detail?PublicationID=P20181109002", "https://www.airitibooks.com/Detail/Detail?PublicationID=P20181109002")</f>
        <v>https://www.airitibooks.com/Detail/Detail?PublicationID=P20181109002</v>
      </c>
    </row>
    <row r="241" spans="1:16" ht="21" customHeight="1" x14ac:dyDescent="0.25">
      <c r="A241" s="9" t="s">
        <v>22</v>
      </c>
      <c r="B241" s="9" t="s">
        <v>1290</v>
      </c>
      <c r="C241" s="9" t="s">
        <v>1291</v>
      </c>
      <c r="D241" s="9" t="s">
        <v>25</v>
      </c>
      <c r="E241" s="9" t="s">
        <v>1292</v>
      </c>
      <c r="F241" s="9" t="s">
        <v>968</v>
      </c>
      <c r="G241" s="9" t="s">
        <v>1293</v>
      </c>
      <c r="H241" s="9" t="s">
        <v>84</v>
      </c>
      <c r="I241" s="9" t="s">
        <v>307</v>
      </c>
      <c r="J241" s="9" t="s">
        <v>1294</v>
      </c>
      <c r="K241" s="9" t="s">
        <v>61</v>
      </c>
      <c r="L241" s="9" t="s">
        <v>62</v>
      </c>
      <c r="M241" s="9" t="s">
        <v>34</v>
      </c>
      <c r="N241" s="9" t="s">
        <v>35</v>
      </c>
      <c r="O241" s="9" t="s">
        <v>36</v>
      </c>
      <c r="P241" s="10" t="str">
        <f>HYPERLINK("https://www.airitibooks.com/Detail/Detail?PublicationID=P20181109004", "https://www.airitibooks.com/Detail/Detail?PublicationID=P20181109004")</f>
        <v>https://www.airitibooks.com/Detail/Detail?PublicationID=P20181109004</v>
      </c>
    </row>
    <row r="242" spans="1:16" ht="21" customHeight="1" x14ac:dyDescent="0.25">
      <c r="A242" s="9" t="s">
        <v>22</v>
      </c>
      <c r="B242" s="9" t="s">
        <v>1295</v>
      </c>
      <c r="C242" s="9" t="s">
        <v>1296</v>
      </c>
      <c r="D242" s="9" t="s">
        <v>25</v>
      </c>
      <c r="E242" s="9" t="s">
        <v>1297</v>
      </c>
      <c r="F242" s="9" t="s">
        <v>448</v>
      </c>
      <c r="G242" s="9" t="s">
        <v>1298</v>
      </c>
      <c r="H242" s="9" t="s">
        <v>84</v>
      </c>
      <c r="I242" s="9" t="s">
        <v>5</v>
      </c>
      <c r="J242" s="9" t="s">
        <v>1299</v>
      </c>
      <c r="K242" s="9" t="s">
        <v>44</v>
      </c>
      <c r="L242" s="9" t="s">
        <v>45</v>
      </c>
      <c r="M242" s="9" t="s">
        <v>34</v>
      </c>
      <c r="N242" s="9" t="s">
        <v>35</v>
      </c>
      <c r="O242" s="9" t="s">
        <v>36</v>
      </c>
      <c r="P242" s="10" t="str">
        <f>HYPERLINK("https://www.airitibooks.com/Detail/Detail?PublicationID=P20181119006", "https://www.airitibooks.com/Detail/Detail?PublicationID=P20181119006")</f>
        <v>https://www.airitibooks.com/Detail/Detail?PublicationID=P20181119006</v>
      </c>
    </row>
    <row r="243" spans="1:16" ht="21" customHeight="1" x14ac:dyDescent="0.25">
      <c r="A243" s="9" t="s">
        <v>22</v>
      </c>
      <c r="B243" s="9" t="s">
        <v>1300</v>
      </c>
      <c r="C243" s="9" t="s">
        <v>1301</v>
      </c>
      <c r="D243" s="9" t="s">
        <v>25</v>
      </c>
      <c r="E243" s="9" t="s">
        <v>1302</v>
      </c>
      <c r="F243" s="9" t="s">
        <v>448</v>
      </c>
      <c r="G243" s="9" t="s">
        <v>1303</v>
      </c>
      <c r="H243" s="9" t="s">
        <v>84</v>
      </c>
      <c r="I243" s="9" t="s">
        <v>5</v>
      </c>
      <c r="J243" s="9" t="s">
        <v>1304</v>
      </c>
      <c r="K243" s="9" t="s">
        <v>94</v>
      </c>
      <c r="L243" s="9" t="s">
        <v>95</v>
      </c>
      <c r="M243" s="9" t="s">
        <v>34</v>
      </c>
      <c r="N243" s="9" t="s">
        <v>35</v>
      </c>
      <c r="O243" s="9" t="s">
        <v>36</v>
      </c>
      <c r="P243" s="10" t="str">
        <f>HYPERLINK("https://www.airitibooks.com/Detail/Detail?PublicationID=P20181119011", "https://www.airitibooks.com/Detail/Detail?PublicationID=P20181119011")</f>
        <v>https://www.airitibooks.com/Detail/Detail?PublicationID=P20181119011</v>
      </c>
    </row>
    <row r="244" spans="1:16" ht="21" customHeight="1" x14ac:dyDescent="0.25">
      <c r="A244" s="9" t="s">
        <v>22</v>
      </c>
      <c r="B244" s="9" t="s">
        <v>1305</v>
      </c>
      <c r="C244" s="9" t="s">
        <v>1306</v>
      </c>
      <c r="D244" s="9" t="s">
        <v>25</v>
      </c>
      <c r="E244" s="9" t="s">
        <v>1307</v>
      </c>
      <c r="F244" s="9" t="s">
        <v>320</v>
      </c>
      <c r="G244" s="9" t="s">
        <v>1308</v>
      </c>
      <c r="H244" s="9" t="s">
        <v>84</v>
      </c>
      <c r="I244" s="9" t="s">
        <v>229</v>
      </c>
      <c r="J244" s="9" t="s">
        <v>1309</v>
      </c>
      <c r="K244" s="9" t="s">
        <v>70</v>
      </c>
      <c r="L244" s="9" t="s">
        <v>71</v>
      </c>
      <c r="M244" s="9" t="s">
        <v>34</v>
      </c>
      <c r="N244" s="9" t="s">
        <v>35</v>
      </c>
      <c r="O244" s="9" t="s">
        <v>36</v>
      </c>
      <c r="P244" s="10" t="str">
        <f>HYPERLINK("https://www.airitibooks.com/Detail/Detail?PublicationID=P20181122004", "https://www.airitibooks.com/Detail/Detail?PublicationID=P20181122004")</f>
        <v>https://www.airitibooks.com/Detail/Detail?PublicationID=P20181122004</v>
      </c>
    </row>
    <row r="245" spans="1:16" ht="21" customHeight="1" x14ac:dyDescent="0.25">
      <c r="A245" s="9" t="s">
        <v>22</v>
      </c>
      <c r="B245" s="9" t="s">
        <v>1310</v>
      </c>
      <c r="C245" s="9" t="s">
        <v>1311</v>
      </c>
      <c r="D245" s="9" t="s">
        <v>25</v>
      </c>
      <c r="E245" s="9" t="s">
        <v>1312</v>
      </c>
      <c r="F245" s="9" t="s">
        <v>1313</v>
      </c>
      <c r="G245" s="9" t="s">
        <v>1314</v>
      </c>
      <c r="H245" s="9" t="s">
        <v>84</v>
      </c>
      <c r="I245" s="9" t="s">
        <v>1315</v>
      </c>
      <c r="J245" s="9" t="s">
        <v>78</v>
      </c>
      <c r="K245" s="9" t="s">
        <v>44</v>
      </c>
      <c r="L245" s="9" t="s">
        <v>45</v>
      </c>
      <c r="M245" s="9" t="s">
        <v>34</v>
      </c>
      <c r="N245" s="9" t="s">
        <v>35</v>
      </c>
      <c r="O245" s="9" t="s">
        <v>36</v>
      </c>
      <c r="P245" s="10" t="str">
        <f>HYPERLINK("https://www.airitibooks.com/Detail/Detail?PublicationID=P20181123012", "https://www.airitibooks.com/Detail/Detail?PublicationID=P20181123012")</f>
        <v>https://www.airitibooks.com/Detail/Detail?PublicationID=P20181123012</v>
      </c>
    </row>
    <row r="246" spans="1:16" ht="21" customHeight="1" x14ac:dyDescent="0.25">
      <c r="A246" s="9" t="s">
        <v>22</v>
      </c>
      <c r="B246" s="9" t="s">
        <v>1316</v>
      </c>
      <c r="C246" s="9" t="s">
        <v>1317</v>
      </c>
      <c r="D246" s="9" t="s">
        <v>25</v>
      </c>
      <c r="E246" s="9" t="s">
        <v>1318</v>
      </c>
      <c r="F246" s="9" t="s">
        <v>916</v>
      </c>
      <c r="G246" s="9" t="s">
        <v>1319</v>
      </c>
      <c r="H246" s="9" t="s">
        <v>84</v>
      </c>
      <c r="I246" s="9" t="s">
        <v>5</v>
      </c>
      <c r="J246" s="9" t="s">
        <v>805</v>
      </c>
      <c r="K246" s="9" t="s">
        <v>32</v>
      </c>
      <c r="L246" s="9" t="s">
        <v>33</v>
      </c>
      <c r="M246" s="9" t="s">
        <v>34</v>
      </c>
      <c r="N246" s="9" t="s">
        <v>35</v>
      </c>
      <c r="O246" s="9" t="s">
        <v>36</v>
      </c>
      <c r="P246" s="10" t="str">
        <f>HYPERLINK("https://www.airitibooks.com/Detail/Detail?PublicationID=P20181205004", "https://www.airitibooks.com/Detail/Detail?PublicationID=P20181205004")</f>
        <v>https://www.airitibooks.com/Detail/Detail?PublicationID=P20181205004</v>
      </c>
    </row>
    <row r="247" spans="1:16" ht="21" customHeight="1" x14ac:dyDescent="0.25">
      <c r="A247" s="9" t="s">
        <v>22</v>
      </c>
      <c r="B247" s="9" t="s">
        <v>1320</v>
      </c>
      <c r="C247" s="9" t="s">
        <v>1321</v>
      </c>
      <c r="D247" s="9" t="s">
        <v>25</v>
      </c>
      <c r="E247" s="9" t="s">
        <v>1322</v>
      </c>
      <c r="F247" s="9" t="s">
        <v>448</v>
      </c>
      <c r="G247" s="9" t="s">
        <v>1323</v>
      </c>
      <c r="H247" s="9" t="s">
        <v>84</v>
      </c>
      <c r="I247" s="9" t="s">
        <v>52</v>
      </c>
      <c r="J247" s="9" t="s">
        <v>474</v>
      </c>
      <c r="K247" s="9" t="s">
        <v>94</v>
      </c>
      <c r="L247" s="9" t="s">
        <v>316</v>
      </c>
      <c r="M247" s="9" t="s">
        <v>34</v>
      </c>
      <c r="N247" s="9" t="s">
        <v>35</v>
      </c>
      <c r="O247" s="9" t="s">
        <v>36</v>
      </c>
      <c r="P247" s="10" t="str">
        <f>HYPERLINK("https://www.airitibooks.com/Detail/Detail?PublicationID=P20181207013", "https://www.airitibooks.com/Detail/Detail?PublicationID=P20181207013")</f>
        <v>https://www.airitibooks.com/Detail/Detail?PublicationID=P20181207013</v>
      </c>
    </row>
    <row r="248" spans="1:16" ht="21" customHeight="1" x14ac:dyDescent="0.25">
      <c r="A248" s="9" t="s">
        <v>22</v>
      </c>
      <c r="B248" s="9" t="s">
        <v>1324</v>
      </c>
      <c r="C248" s="9" t="s">
        <v>1325</v>
      </c>
      <c r="D248" s="9" t="s">
        <v>25</v>
      </c>
      <c r="E248" s="9" t="s">
        <v>1326</v>
      </c>
      <c r="F248" s="9" t="s">
        <v>1327</v>
      </c>
      <c r="G248" s="9" t="s">
        <v>1328</v>
      </c>
      <c r="H248" s="9" t="s">
        <v>77</v>
      </c>
      <c r="I248" s="9" t="s">
        <v>5</v>
      </c>
      <c r="J248" s="9" t="s">
        <v>1329</v>
      </c>
      <c r="K248" s="9" t="s">
        <v>61</v>
      </c>
      <c r="L248" s="9" t="s">
        <v>62</v>
      </c>
      <c r="M248" s="9" t="s">
        <v>34</v>
      </c>
      <c r="N248" s="9" t="s">
        <v>35</v>
      </c>
      <c r="O248" s="9" t="s">
        <v>36</v>
      </c>
      <c r="P248" s="10" t="str">
        <f>HYPERLINK("https://www.airitibooks.com/Detail/Detail?PublicationID=P20181214030", "https://www.airitibooks.com/Detail/Detail?PublicationID=P20181214030")</f>
        <v>https://www.airitibooks.com/Detail/Detail?PublicationID=P20181214030</v>
      </c>
    </row>
    <row r="249" spans="1:16" ht="21" customHeight="1" x14ac:dyDescent="0.25">
      <c r="A249" s="9" t="s">
        <v>22</v>
      </c>
      <c r="B249" s="9" t="s">
        <v>1330</v>
      </c>
      <c r="C249" s="9" t="s">
        <v>1331</v>
      </c>
      <c r="D249" s="9" t="s">
        <v>25</v>
      </c>
      <c r="E249" s="9" t="s">
        <v>1332</v>
      </c>
      <c r="F249" s="9" t="s">
        <v>1327</v>
      </c>
      <c r="G249" s="9" t="s">
        <v>25</v>
      </c>
      <c r="H249" s="9" t="s">
        <v>116</v>
      </c>
      <c r="I249" s="9" t="s">
        <v>1333</v>
      </c>
      <c r="J249" s="9" t="s">
        <v>1334</v>
      </c>
      <c r="K249" s="9" t="s">
        <v>94</v>
      </c>
      <c r="L249" s="9" t="s">
        <v>95</v>
      </c>
      <c r="M249" s="9" t="s">
        <v>34</v>
      </c>
      <c r="N249" s="9" t="s">
        <v>444</v>
      </c>
      <c r="O249" s="9" t="s">
        <v>36</v>
      </c>
      <c r="P249" s="10" t="str">
        <f>HYPERLINK("https://www.airitibooks.com/Detail/Detail?PublicationID=P20181214040", "https://www.airitibooks.com/Detail/Detail?PublicationID=P20181214040")</f>
        <v>https://www.airitibooks.com/Detail/Detail?PublicationID=P20181214040</v>
      </c>
    </row>
    <row r="250" spans="1:16" ht="21" customHeight="1" x14ac:dyDescent="0.25">
      <c r="A250" s="9" t="s">
        <v>22</v>
      </c>
      <c r="B250" s="9" t="s">
        <v>1335</v>
      </c>
      <c r="C250" s="9" t="s">
        <v>1336</v>
      </c>
      <c r="D250" s="9" t="s">
        <v>25</v>
      </c>
      <c r="E250" s="9" t="s">
        <v>1337</v>
      </c>
      <c r="F250" s="9" t="s">
        <v>75</v>
      </c>
      <c r="G250" s="9" t="s">
        <v>921</v>
      </c>
      <c r="H250" s="9" t="s">
        <v>84</v>
      </c>
      <c r="I250" s="9" t="s">
        <v>307</v>
      </c>
      <c r="J250" s="9" t="s">
        <v>78</v>
      </c>
      <c r="K250" s="9" t="s">
        <v>44</v>
      </c>
      <c r="L250" s="9" t="s">
        <v>45</v>
      </c>
      <c r="M250" s="9" t="s">
        <v>34</v>
      </c>
      <c r="N250" s="9" t="s">
        <v>35</v>
      </c>
      <c r="O250" s="9" t="s">
        <v>36</v>
      </c>
      <c r="P250" s="10" t="str">
        <f>HYPERLINK("https://www.airitibooks.com/Detail/Detail?PublicationID=P20181220013", "https://www.airitibooks.com/Detail/Detail?PublicationID=P20181220013")</f>
        <v>https://www.airitibooks.com/Detail/Detail?PublicationID=P20181220013</v>
      </c>
    </row>
    <row r="251" spans="1:16" ht="21" customHeight="1" x14ac:dyDescent="0.25">
      <c r="A251" s="9" t="s">
        <v>22</v>
      </c>
      <c r="B251" s="9" t="s">
        <v>1338</v>
      </c>
      <c r="C251" s="9" t="s">
        <v>1339</v>
      </c>
      <c r="D251" s="9" t="s">
        <v>25</v>
      </c>
      <c r="E251" s="9" t="s">
        <v>1340</v>
      </c>
      <c r="F251" s="9" t="s">
        <v>320</v>
      </c>
      <c r="G251" s="9" t="s">
        <v>25</v>
      </c>
      <c r="H251" s="9" t="s">
        <v>84</v>
      </c>
      <c r="I251" s="9" t="s">
        <v>68</v>
      </c>
      <c r="J251" s="9" t="s">
        <v>198</v>
      </c>
      <c r="K251" s="9" t="s">
        <v>32</v>
      </c>
      <c r="L251" s="9" t="s">
        <v>187</v>
      </c>
      <c r="M251" s="9" t="s">
        <v>34</v>
      </c>
      <c r="N251" s="9" t="s">
        <v>444</v>
      </c>
      <c r="O251" s="9" t="s">
        <v>36</v>
      </c>
      <c r="P251" s="10" t="str">
        <f>HYPERLINK("https://www.airitibooks.com/Detail/Detail?PublicationID=P20181221057", "https://www.airitibooks.com/Detail/Detail?PublicationID=P20181221057")</f>
        <v>https://www.airitibooks.com/Detail/Detail?PublicationID=P20181221057</v>
      </c>
    </row>
    <row r="252" spans="1:16" ht="21" customHeight="1" x14ac:dyDescent="0.25">
      <c r="A252" s="9" t="s">
        <v>22</v>
      </c>
      <c r="B252" s="9" t="s">
        <v>1341</v>
      </c>
      <c r="C252" s="9" t="s">
        <v>1342</v>
      </c>
      <c r="D252" s="9" t="s">
        <v>25</v>
      </c>
      <c r="E252" s="9" t="s">
        <v>1343</v>
      </c>
      <c r="F252" s="9" t="s">
        <v>320</v>
      </c>
      <c r="G252" s="9" t="s">
        <v>1344</v>
      </c>
      <c r="H252" s="9" t="s">
        <v>84</v>
      </c>
      <c r="I252" s="9" t="s">
        <v>52</v>
      </c>
      <c r="J252" s="9" t="s">
        <v>1345</v>
      </c>
      <c r="K252" s="9" t="s">
        <v>70</v>
      </c>
      <c r="L252" s="9" t="s">
        <v>71</v>
      </c>
      <c r="M252" s="9" t="s">
        <v>34</v>
      </c>
      <c r="N252" s="9" t="s">
        <v>35</v>
      </c>
      <c r="O252" s="9" t="s">
        <v>36</v>
      </c>
      <c r="P252" s="10" t="str">
        <f>HYPERLINK("https://www.airitibooks.com/Detail/Detail?PublicationID=P20181221060", "https://www.airitibooks.com/Detail/Detail?PublicationID=P20181221060")</f>
        <v>https://www.airitibooks.com/Detail/Detail?PublicationID=P20181221060</v>
      </c>
    </row>
    <row r="253" spans="1:16" ht="21" customHeight="1" x14ac:dyDescent="0.25">
      <c r="A253" s="9" t="s">
        <v>22</v>
      </c>
      <c r="B253" s="9" t="s">
        <v>1346</v>
      </c>
      <c r="C253" s="9" t="s">
        <v>1347</v>
      </c>
      <c r="D253" s="9" t="s">
        <v>25</v>
      </c>
      <c r="E253" s="9" t="s">
        <v>1348</v>
      </c>
      <c r="F253" s="9" t="s">
        <v>171</v>
      </c>
      <c r="G253" s="9" t="s">
        <v>1349</v>
      </c>
      <c r="H253" s="9" t="s">
        <v>84</v>
      </c>
      <c r="I253" s="9" t="s">
        <v>633</v>
      </c>
      <c r="J253" s="9" t="s">
        <v>1350</v>
      </c>
      <c r="K253" s="9" t="s">
        <v>94</v>
      </c>
      <c r="L253" s="9" t="s">
        <v>95</v>
      </c>
      <c r="M253" s="9" t="s">
        <v>34</v>
      </c>
      <c r="N253" s="9" t="s">
        <v>35</v>
      </c>
      <c r="O253" s="9" t="s">
        <v>36</v>
      </c>
      <c r="P253" s="10" t="str">
        <f>HYPERLINK("https://www.airitibooks.com/Detail/Detail?PublicationID=P20181228003", "https://www.airitibooks.com/Detail/Detail?PublicationID=P20181228003")</f>
        <v>https://www.airitibooks.com/Detail/Detail?PublicationID=P20181228003</v>
      </c>
    </row>
    <row r="254" spans="1:16" ht="21" customHeight="1" x14ac:dyDescent="0.25">
      <c r="A254" s="9" t="s">
        <v>22</v>
      </c>
      <c r="B254" s="9" t="s">
        <v>1351</v>
      </c>
      <c r="C254" s="9" t="s">
        <v>1352</v>
      </c>
      <c r="D254" s="9" t="s">
        <v>25</v>
      </c>
      <c r="E254" s="9" t="s">
        <v>1353</v>
      </c>
      <c r="F254" s="9" t="s">
        <v>1354</v>
      </c>
      <c r="G254" s="9" t="s">
        <v>1355</v>
      </c>
      <c r="H254" s="9" t="s">
        <v>84</v>
      </c>
      <c r="I254" s="9" t="s">
        <v>307</v>
      </c>
      <c r="J254" s="9" t="s">
        <v>1356</v>
      </c>
      <c r="K254" s="9" t="s">
        <v>61</v>
      </c>
      <c r="L254" s="9" t="s">
        <v>429</v>
      </c>
      <c r="M254" s="9" t="s">
        <v>34</v>
      </c>
      <c r="N254" s="9" t="s">
        <v>35</v>
      </c>
      <c r="O254" s="9" t="s">
        <v>36</v>
      </c>
      <c r="P254" s="10" t="str">
        <f>HYPERLINK("https://www.airitibooks.com/Detail/Detail?PublicationID=P20181228006", "https://www.airitibooks.com/Detail/Detail?PublicationID=P20181228006")</f>
        <v>https://www.airitibooks.com/Detail/Detail?PublicationID=P20181228006</v>
      </c>
    </row>
    <row r="255" spans="1:16" ht="21" customHeight="1" x14ac:dyDescent="0.25">
      <c r="A255" s="9" t="s">
        <v>22</v>
      </c>
      <c r="B255" s="9" t="s">
        <v>1357</v>
      </c>
      <c r="C255" s="9" t="s">
        <v>1358</v>
      </c>
      <c r="D255" s="9" t="s">
        <v>25</v>
      </c>
      <c r="E255" s="9" t="s">
        <v>1359</v>
      </c>
      <c r="F255" s="9" t="s">
        <v>1354</v>
      </c>
      <c r="G255" s="9" t="s">
        <v>1360</v>
      </c>
      <c r="H255" s="9" t="s">
        <v>84</v>
      </c>
      <c r="I255" s="9" t="s">
        <v>684</v>
      </c>
      <c r="J255" s="9" t="s">
        <v>1361</v>
      </c>
      <c r="K255" s="9" t="s">
        <v>94</v>
      </c>
      <c r="L255" s="9" t="s">
        <v>95</v>
      </c>
      <c r="M255" s="9" t="s">
        <v>34</v>
      </c>
      <c r="N255" s="9" t="s">
        <v>35</v>
      </c>
      <c r="O255" s="9" t="s">
        <v>36</v>
      </c>
      <c r="P255" s="10" t="str">
        <f>HYPERLINK("https://www.airitibooks.com/Detail/Detail?PublicationID=P20181228007", "https://www.airitibooks.com/Detail/Detail?PublicationID=P20181228007")</f>
        <v>https://www.airitibooks.com/Detail/Detail?PublicationID=P20181228007</v>
      </c>
    </row>
    <row r="256" spans="1:16" ht="21" customHeight="1" x14ac:dyDescent="0.25">
      <c r="A256" s="9" t="s">
        <v>22</v>
      </c>
      <c r="B256" s="9" t="s">
        <v>1362</v>
      </c>
      <c r="C256" s="9" t="s">
        <v>1363</v>
      </c>
      <c r="D256" s="9" t="s">
        <v>25</v>
      </c>
      <c r="E256" s="9" t="s">
        <v>1364</v>
      </c>
      <c r="F256" s="9" t="s">
        <v>1354</v>
      </c>
      <c r="G256" s="9" t="s">
        <v>1365</v>
      </c>
      <c r="H256" s="9" t="s">
        <v>84</v>
      </c>
      <c r="I256" s="9" t="s">
        <v>374</v>
      </c>
      <c r="J256" s="9" t="s">
        <v>690</v>
      </c>
      <c r="K256" s="9" t="s">
        <v>44</v>
      </c>
      <c r="L256" s="9" t="s">
        <v>45</v>
      </c>
      <c r="M256" s="9" t="s">
        <v>34</v>
      </c>
      <c r="N256" s="9" t="s">
        <v>35</v>
      </c>
      <c r="O256" s="9" t="s">
        <v>36</v>
      </c>
      <c r="P256" s="10" t="str">
        <f>HYPERLINK("https://www.airitibooks.com/Detail/Detail?PublicationID=P20181228008", "https://www.airitibooks.com/Detail/Detail?PublicationID=P20181228008")</f>
        <v>https://www.airitibooks.com/Detail/Detail?PublicationID=P20181228008</v>
      </c>
    </row>
    <row r="257" spans="1:16" ht="21" customHeight="1" x14ac:dyDescent="0.25">
      <c r="A257" s="9" t="s">
        <v>22</v>
      </c>
      <c r="B257" s="9" t="s">
        <v>1366</v>
      </c>
      <c r="C257" s="9" t="s">
        <v>1367</v>
      </c>
      <c r="D257" s="9" t="s">
        <v>25</v>
      </c>
      <c r="E257" s="9" t="s">
        <v>1368</v>
      </c>
      <c r="F257" s="9" t="s">
        <v>1354</v>
      </c>
      <c r="G257" s="9" t="s">
        <v>1369</v>
      </c>
      <c r="H257" s="9" t="s">
        <v>84</v>
      </c>
      <c r="I257" s="9" t="s">
        <v>307</v>
      </c>
      <c r="J257" s="9" t="s">
        <v>690</v>
      </c>
      <c r="K257" s="9" t="s">
        <v>44</v>
      </c>
      <c r="L257" s="9" t="s">
        <v>45</v>
      </c>
      <c r="M257" s="9" t="s">
        <v>34</v>
      </c>
      <c r="N257" s="9" t="s">
        <v>35</v>
      </c>
      <c r="O257" s="9" t="s">
        <v>36</v>
      </c>
      <c r="P257" s="10" t="str">
        <f>HYPERLINK("https://www.airitibooks.com/Detail/Detail?PublicationID=P20181228009", "https://www.airitibooks.com/Detail/Detail?PublicationID=P20181228009")</f>
        <v>https://www.airitibooks.com/Detail/Detail?PublicationID=P20181228009</v>
      </c>
    </row>
    <row r="258" spans="1:16" ht="21" customHeight="1" x14ac:dyDescent="0.25">
      <c r="A258" s="9" t="s">
        <v>22</v>
      </c>
      <c r="B258" s="9" t="s">
        <v>1370</v>
      </c>
      <c r="C258" s="9" t="s">
        <v>1371</v>
      </c>
      <c r="D258" s="9" t="s">
        <v>25</v>
      </c>
      <c r="E258" s="9" t="s">
        <v>1372</v>
      </c>
      <c r="F258" s="9" t="s">
        <v>1354</v>
      </c>
      <c r="G258" s="9" t="s">
        <v>1373</v>
      </c>
      <c r="H258" s="9" t="s">
        <v>84</v>
      </c>
      <c r="I258" s="9" t="s">
        <v>307</v>
      </c>
      <c r="J258" s="9" t="s">
        <v>690</v>
      </c>
      <c r="K258" s="9" t="s">
        <v>44</v>
      </c>
      <c r="L258" s="9" t="s">
        <v>45</v>
      </c>
      <c r="M258" s="9" t="s">
        <v>34</v>
      </c>
      <c r="N258" s="9" t="s">
        <v>35</v>
      </c>
      <c r="O258" s="9" t="s">
        <v>36</v>
      </c>
      <c r="P258" s="10" t="str">
        <f>HYPERLINK("https://www.airitibooks.com/Detail/Detail?PublicationID=P20181228012", "https://www.airitibooks.com/Detail/Detail?PublicationID=P20181228012")</f>
        <v>https://www.airitibooks.com/Detail/Detail?PublicationID=P20181228012</v>
      </c>
    </row>
    <row r="259" spans="1:16" ht="21" customHeight="1" x14ac:dyDescent="0.25">
      <c r="A259" s="9" t="s">
        <v>22</v>
      </c>
      <c r="B259" s="9" t="s">
        <v>1374</v>
      </c>
      <c r="C259" s="9" t="s">
        <v>1375</v>
      </c>
      <c r="D259" s="9" t="s">
        <v>25</v>
      </c>
      <c r="E259" s="9" t="s">
        <v>1376</v>
      </c>
      <c r="F259" s="9" t="s">
        <v>1354</v>
      </c>
      <c r="G259" s="9" t="s">
        <v>1377</v>
      </c>
      <c r="H259" s="9" t="s">
        <v>84</v>
      </c>
      <c r="I259" s="9" t="s">
        <v>5</v>
      </c>
      <c r="J259" s="9" t="s">
        <v>474</v>
      </c>
      <c r="K259" s="9" t="s">
        <v>94</v>
      </c>
      <c r="L259" s="9" t="s">
        <v>316</v>
      </c>
      <c r="M259" s="9" t="s">
        <v>34</v>
      </c>
      <c r="N259" s="9" t="s">
        <v>35</v>
      </c>
      <c r="O259" s="9" t="s">
        <v>36</v>
      </c>
      <c r="P259" s="10" t="str">
        <f>HYPERLINK("https://www.airitibooks.com/Detail/Detail?PublicationID=P20181228015", "https://www.airitibooks.com/Detail/Detail?PublicationID=P20181228015")</f>
        <v>https://www.airitibooks.com/Detail/Detail?PublicationID=P20181228015</v>
      </c>
    </row>
    <row r="260" spans="1:16" ht="21" customHeight="1" x14ac:dyDescent="0.25">
      <c r="A260" s="9" t="s">
        <v>22</v>
      </c>
      <c r="B260" s="9" t="s">
        <v>1378</v>
      </c>
      <c r="C260" s="9" t="s">
        <v>1379</v>
      </c>
      <c r="D260" s="9" t="s">
        <v>25</v>
      </c>
      <c r="E260" s="9" t="s">
        <v>1380</v>
      </c>
      <c r="F260" s="9" t="s">
        <v>1354</v>
      </c>
      <c r="G260" s="9" t="s">
        <v>1381</v>
      </c>
      <c r="H260" s="9" t="s">
        <v>84</v>
      </c>
      <c r="I260" s="9" t="s">
        <v>229</v>
      </c>
      <c r="J260" s="9" t="s">
        <v>1382</v>
      </c>
      <c r="K260" s="9" t="s">
        <v>44</v>
      </c>
      <c r="L260" s="9" t="s">
        <v>329</v>
      </c>
      <c r="M260" s="9" t="s">
        <v>34</v>
      </c>
      <c r="N260" s="9" t="s">
        <v>35</v>
      </c>
      <c r="O260" s="9" t="s">
        <v>36</v>
      </c>
      <c r="P260" s="10" t="str">
        <f>HYPERLINK("https://www.airitibooks.com/Detail/Detail?PublicationID=P20181228019", "https://www.airitibooks.com/Detail/Detail?PublicationID=P20181228019")</f>
        <v>https://www.airitibooks.com/Detail/Detail?PublicationID=P20181228019</v>
      </c>
    </row>
    <row r="261" spans="1:16" ht="21" customHeight="1" x14ac:dyDescent="0.25">
      <c r="A261" s="9" t="s">
        <v>22</v>
      </c>
      <c r="B261" s="9" t="s">
        <v>1383</v>
      </c>
      <c r="C261" s="9" t="s">
        <v>1384</v>
      </c>
      <c r="D261" s="9" t="s">
        <v>25</v>
      </c>
      <c r="E261" s="9" t="s">
        <v>1385</v>
      </c>
      <c r="F261" s="9" t="s">
        <v>1354</v>
      </c>
      <c r="G261" s="9" t="s">
        <v>1098</v>
      </c>
      <c r="H261" s="9" t="s">
        <v>84</v>
      </c>
      <c r="I261" s="9" t="s">
        <v>68</v>
      </c>
      <c r="J261" s="9" t="s">
        <v>764</v>
      </c>
      <c r="K261" s="9" t="s">
        <v>32</v>
      </c>
      <c r="L261" s="9" t="s">
        <v>33</v>
      </c>
      <c r="M261" s="9" t="s">
        <v>34</v>
      </c>
      <c r="N261" s="9" t="s">
        <v>35</v>
      </c>
      <c r="O261" s="9" t="s">
        <v>36</v>
      </c>
      <c r="P261" s="10" t="str">
        <f>HYPERLINK("https://www.airitibooks.com/Detail/Detail?PublicationID=P20181228021", "https://www.airitibooks.com/Detail/Detail?PublicationID=P20181228021")</f>
        <v>https://www.airitibooks.com/Detail/Detail?PublicationID=P20181228021</v>
      </c>
    </row>
    <row r="262" spans="1:16" ht="21" customHeight="1" x14ac:dyDescent="0.25">
      <c r="A262" s="9" t="s">
        <v>22</v>
      </c>
      <c r="B262" s="9" t="s">
        <v>1386</v>
      </c>
      <c r="C262" s="9" t="s">
        <v>1387</v>
      </c>
      <c r="D262" s="9" t="s">
        <v>25</v>
      </c>
      <c r="E262" s="9" t="s">
        <v>1388</v>
      </c>
      <c r="F262" s="9" t="s">
        <v>836</v>
      </c>
      <c r="G262" s="9" t="s">
        <v>1389</v>
      </c>
      <c r="H262" s="9" t="s">
        <v>1390</v>
      </c>
      <c r="I262" s="9" t="s">
        <v>666</v>
      </c>
      <c r="J262" s="9" t="s">
        <v>707</v>
      </c>
      <c r="K262" s="9" t="s">
        <v>61</v>
      </c>
      <c r="L262" s="9" t="s">
        <v>309</v>
      </c>
      <c r="M262" s="9" t="s">
        <v>34</v>
      </c>
      <c r="N262" s="9" t="s">
        <v>35</v>
      </c>
      <c r="O262" s="9" t="s">
        <v>36</v>
      </c>
      <c r="P262" s="10" t="str">
        <f>HYPERLINK("https://www.airitibooks.com/Detail/Detail?PublicationID=P20190103007", "https://www.airitibooks.com/Detail/Detail?PublicationID=P20190103007")</f>
        <v>https://www.airitibooks.com/Detail/Detail?PublicationID=P20190103007</v>
      </c>
    </row>
    <row r="263" spans="1:16" ht="21" customHeight="1" x14ac:dyDescent="0.25">
      <c r="A263" s="9" t="s">
        <v>22</v>
      </c>
      <c r="B263" s="9" t="s">
        <v>1391</v>
      </c>
      <c r="C263" s="9" t="s">
        <v>1392</v>
      </c>
      <c r="D263" s="9" t="s">
        <v>25</v>
      </c>
      <c r="E263" s="9" t="s">
        <v>1393</v>
      </c>
      <c r="F263" s="9" t="s">
        <v>1394</v>
      </c>
      <c r="G263" s="9" t="s">
        <v>1395</v>
      </c>
      <c r="H263" s="9" t="s">
        <v>1390</v>
      </c>
      <c r="I263" s="9" t="s">
        <v>204</v>
      </c>
      <c r="J263" s="9" t="s">
        <v>1396</v>
      </c>
      <c r="K263" s="9" t="s">
        <v>61</v>
      </c>
      <c r="L263" s="9" t="s">
        <v>62</v>
      </c>
      <c r="M263" s="9" t="s">
        <v>34</v>
      </c>
      <c r="N263" s="9" t="s">
        <v>35</v>
      </c>
      <c r="O263" s="9" t="s">
        <v>36</v>
      </c>
      <c r="P263" s="10" t="str">
        <f>HYPERLINK("https://www.airitibooks.com/Detail/Detail?PublicationID=P20190103008", "https://www.airitibooks.com/Detail/Detail?PublicationID=P20190103008")</f>
        <v>https://www.airitibooks.com/Detail/Detail?PublicationID=P20190103008</v>
      </c>
    </row>
    <row r="264" spans="1:16" ht="21" customHeight="1" x14ac:dyDescent="0.25">
      <c r="A264" s="9" t="s">
        <v>22</v>
      </c>
      <c r="B264" s="9" t="s">
        <v>1397</v>
      </c>
      <c r="C264" s="9" t="s">
        <v>1398</v>
      </c>
      <c r="D264" s="9" t="s">
        <v>25</v>
      </c>
      <c r="E264" s="9" t="s">
        <v>1399</v>
      </c>
      <c r="F264" s="9" t="s">
        <v>1400</v>
      </c>
      <c r="G264" s="9" t="s">
        <v>1401</v>
      </c>
      <c r="H264" s="9" t="s">
        <v>1390</v>
      </c>
      <c r="I264" s="9" t="s">
        <v>150</v>
      </c>
      <c r="J264" s="9" t="s">
        <v>1402</v>
      </c>
      <c r="K264" s="9" t="s">
        <v>61</v>
      </c>
      <c r="L264" s="9" t="s">
        <v>62</v>
      </c>
      <c r="M264" s="9" t="s">
        <v>34</v>
      </c>
      <c r="N264" s="9" t="s">
        <v>35</v>
      </c>
      <c r="O264" s="9" t="s">
        <v>36</v>
      </c>
      <c r="P264" s="10" t="str">
        <f>HYPERLINK("https://www.airitibooks.com/Detail/Detail?PublicationID=P20190116001", "https://www.airitibooks.com/Detail/Detail?PublicationID=P20190116001")</f>
        <v>https://www.airitibooks.com/Detail/Detail?PublicationID=P20190116001</v>
      </c>
    </row>
    <row r="265" spans="1:16" ht="21" customHeight="1" x14ac:dyDescent="0.25">
      <c r="A265" s="9" t="s">
        <v>22</v>
      </c>
      <c r="B265" s="9" t="s">
        <v>1403</v>
      </c>
      <c r="C265" s="9" t="s">
        <v>1404</v>
      </c>
      <c r="D265" s="9" t="s">
        <v>25</v>
      </c>
      <c r="E265" s="9" t="s">
        <v>1405</v>
      </c>
      <c r="F265" s="9" t="s">
        <v>1406</v>
      </c>
      <c r="G265" s="9" t="s">
        <v>1407</v>
      </c>
      <c r="H265" s="9" t="s">
        <v>1390</v>
      </c>
      <c r="I265" s="9" t="s">
        <v>52</v>
      </c>
      <c r="J265" s="9" t="s">
        <v>1408</v>
      </c>
      <c r="K265" s="9" t="s">
        <v>32</v>
      </c>
      <c r="L265" s="9" t="s">
        <v>187</v>
      </c>
      <c r="M265" s="9" t="s">
        <v>34</v>
      </c>
      <c r="N265" s="9" t="s">
        <v>444</v>
      </c>
      <c r="O265" s="9" t="s">
        <v>36</v>
      </c>
      <c r="P265" s="10" t="str">
        <f>HYPERLINK("https://www.airitibooks.com/Detail/Detail?PublicationID=P20190119001", "https://www.airitibooks.com/Detail/Detail?PublicationID=P20190119001")</f>
        <v>https://www.airitibooks.com/Detail/Detail?PublicationID=P20190119001</v>
      </c>
    </row>
    <row r="266" spans="1:16" ht="21" customHeight="1" x14ac:dyDescent="0.25">
      <c r="A266" s="9" t="s">
        <v>22</v>
      </c>
      <c r="B266" s="9" t="s">
        <v>1409</v>
      </c>
      <c r="C266" s="9" t="s">
        <v>1410</v>
      </c>
      <c r="D266" s="9" t="s">
        <v>25</v>
      </c>
      <c r="E266" s="9" t="s">
        <v>1411</v>
      </c>
      <c r="F266" s="9" t="s">
        <v>1354</v>
      </c>
      <c r="G266" s="9" t="s">
        <v>1412</v>
      </c>
      <c r="H266" s="9" t="s">
        <v>84</v>
      </c>
      <c r="I266" s="9" t="s">
        <v>684</v>
      </c>
      <c r="J266" s="9" t="s">
        <v>1413</v>
      </c>
      <c r="K266" s="9" t="s">
        <v>231</v>
      </c>
      <c r="L266" s="9" t="s">
        <v>1414</v>
      </c>
      <c r="M266" s="9" t="s">
        <v>34</v>
      </c>
      <c r="N266" s="9" t="s">
        <v>35</v>
      </c>
      <c r="O266" s="9" t="s">
        <v>36</v>
      </c>
      <c r="P266" s="10" t="str">
        <f>HYPERLINK("https://www.airitibooks.com/Detail/Detail?PublicationID=P20190131004", "https://www.airitibooks.com/Detail/Detail?PublicationID=P20190131004")</f>
        <v>https://www.airitibooks.com/Detail/Detail?PublicationID=P20190131004</v>
      </c>
    </row>
    <row r="267" spans="1:16" ht="21" customHeight="1" x14ac:dyDescent="0.25">
      <c r="A267" s="9" t="s">
        <v>22</v>
      </c>
      <c r="B267" s="9" t="s">
        <v>1415</v>
      </c>
      <c r="C267" s="9" t="s">
        <v>1416</v>
      </c>
      <c r="D267" s="9" t="s">
        <v>25</v>
      </c>
      <c r="E267" s="9" t="s">
        <v>1417</v>
      </c>
      <c r="F267" s="9" t="s">
        <v>1354</v>
      </c>
      <c r="G267" s="9" t="s">
        <v>1418</v>
      </c>
      <c r="H267" s="9" t="s">
        <v>84</v>
      </c>
      <c r="I267" s="9" t="s">
        <v>52</v>
      </c>
      <c r="J267" s="9" t="s">
        <v>1419</v>
      </c>
      <c r="K267" s="9" t="s">
        <v>94</v>
      </c>
      <c r="L267" s="9" t="s">
        <v>95</v>
      </c>
      <c r="M267" s="9" t="s">
        <v>34</v>
      </c>
      <c r="N267" s="9" t="s">
        <v>35</v>
      </c>
      <c r="O267" s="9" t="s">
        <v>36</v>
      </c>
      <c r="P267" s="10" t="str">
        <f>HYPERLINK("https://www.airitibooks.com/Detail/Detail?PublicationID=P20190131006", "https://www.airitibooks.com/Detail/Detail?PublicationID=P20190131006")</f>
        <v>https://www.airitibooks.com/Detail/Detail?PublicationID=P20190131006</v>
      </c>
    </row>
    <row r="268" spans="1:16" ht="21" customHeight="1" x14ac:dyDescent="0.25">
      <c r="A268" s="9" t="s">
        <v>22</v>
      </c>
      <c r="B268" s="9" t="s">
        <v>1420</v>
      </c>
      <c r="C268" s="9" t="s">
        <v>1421</v>
      </c>
      <c r="D268" s="9" t="s">
        <v>25</v>
      </c>
      <c r="E268" s="9" t="s">
        <v>1422</v>
      </c>
      <c r="F268" s="9" t="s">
        <v>1354</v>
      </c>
      <c r="G268" s="9" t="s">
        <v>1423</v>
      </c>
      <c r="H268" s="9" t="s">
        <v>84</v>
      </c>
      <c r="I268" s="9" t="s">
        <v>229</v>
      </c>
      <c r="J268" s="9" t="s">
        <v>1424</v>
      </c>
      <c r="K268" s="9" t="s">
        <v>61</v>
      </c>
      <c r="L268" s="9" t="s">
        <v>62</v>
      </c>
      <c r="M268" s="9" t="s">
        <v>34</v>
      </c>
      <c r="N268" s="9" t="s">
        <v>35</v>
      </c>
      <c r="O268" s="9" t="s">
        <v>36</v>
      </c>
      <c r="P268" s="10" t="str">
        <f>HYPERLINK("https://www.airitibooks.com/Detail/Detail?PublicationID=P20190131007", "https://www.airitibooks.com/Detail/Detail?PublicationID=P20190131007")</f>
        <v>https://www.airitibooks.com/Detail/Detail?PublicationID=P20190131007</v>
      </c>
    </row>
    <row r="269" spans="1:16" ht="21" customHeight="1" x14ac:dyDescent="0.25">
      <c r="A269" s="9" t="s">
        <v>22</v>
      </c>
      <c r="B269" s="9" t="s">
        <v>1425</v>
      </c>
      <c r="C269" s="9" t="s">
        <v>1426</v>
      </c>
      <c r="D269" s="9" t="s">
        <v>25</v>
      </c>
      <c r="E269" s="9" t="s">
        <v>1427</v>
      </c>
      <c r="F269" s="9" t="s">
        <v>1354</v>
      </c>
      <c r="G269" s="9" t="s">
        <v>1428</v>
      </c>
      <c r="H269" s="9" t="s">
        <v>84</v>
      </c>
      <c r="I269" s="9" t="s">
        <v>237</v>
      </c>
      <c r="J269" s="9" t="s">
        <v>1429</v>
      </c>
      <c r="K269" s="9" t="s">
        <v>119</v>
      </c>
      <c r="L269" s="9" t="s">
        <v>1430</v>
      </c>
      <c r="M269" s="9" t="s">
        <v>34</v>
      </c>
      <c r="N269" s="9" t="s">
        <v>35</v>
      </c>
      <c r="O269" s="9" t="s">
        <v>36</v>
      </c>
      <c r="P269" s="10" t="str">
        <f>HYPERLINK("https://www.airitibooks.com/Detail/Detail?PublicationID=P20190131008", "https://www.airitibooks.com/Detail/Detail?PublicationID=P20190131008")</f>
        <v>https://www.airitibooks.com/Detail/Detail?PublicationID=P20190131008</v>
      </c>
    </row>
    <row r="270" spans="1:16" ht="21" customHeight="1" x14ac:dyDescent="0.25">
      <c r="A270" s="9" t="s">
        <v>22</v>
      </c>
      <c r="B270" s="9" t="s">
        <v>1431</v>
      </c>
      <c r="C270" s="9" t="s">
        <v>1432</v>
      </c>
      <c r="D270" s="9" t="s">
        <v>25</v>
      </c>
      <c r="E270" s="9" t="s">
        <v>1433</v>
      </c>
      <c r="F270" s="9" t="s">
        <v>1354</v>
      </c>
      <c r="G270" s="9" t="s">
        <v>1434</v>
      </c>
      <c r="H270" s="9" t="s">
        <v>84</v>
      </c>
      <c r="I270" s="9" t="s">
        <v>374</v>
      </c>
      <c r="J270" s="9" t="s">
        <v>1435</v>
      </c>
      <c r="K270" s="9" t="s">
        <v>61</v>
      </c>
      <c r="L270" s="9" t="s">
        <v>1035</v>
      </c>
      <c r="M270" s="9" t="s">
        <v>34</v>
      </c>
      <c r="N270" s="9" t="s">
        <v>35</v>
      </c>
      <c r="O270" s="9" t="s">
        <v>36</v>
      </c>
      <c r="P270" s="10" t="str">
        <f>HYPERLINK("https://www.airitibooks.com/Detail/Detail?PublicationID=P20190131009", "https://www.airitibooks.com/Detail/Detail?PublicationID=P20190131009")</f>
        <v>https://www.airitibooks.com/Detail/Detail?PublicationID=P20190131009</v>
      </c>
    </row>
    <row r="271" spans="1:16" ht="21" customHeight="1" x14ac:dyDescent="0.25">
      <c r="A271" s="9" t="s">
        <v>22</v>
      </c>
      <c r="B271" s="9" t="s">
        <v>1436</v>
      </c>
      <c r="C271" s="9" t="s">
        <v>1437</v>
      </c>
      <c r="D271" s="9" t="s">
        <v>25</v>
      </c>
      <c r="E271" s="9" t="s">
        <v>1438</v>
      </c>
      <c r="F271" s="9" t="s">
        <v>1354</v>
      </c>
      <c r="G271" s="9" t="s">
        <v>1439</v>
      </c>
      <c r="H271" s="9" t="s">
        <v>84</v>
      </c>
      <c r="I271" s="9" t="s">
        <v>5</v>
      </c>
      <c r="J271" s="9" t="s">
        <v>1440</v>
      </c>
      <c r="K271" s="9" t="s">
        <v>32</v>
      </c>
      <c r="L271" s="9" t="s">
        <v>33</v>
      </c>
      <c r="M271" s="9" t="s">
        <v>34</v>
      </c>
      <c r="N271" s="9" t="s">
        <v>35</v>
      </c>
      <c r="O271" s="9" t="s">
        <v>36</v>
      </c>
      <c r="P271" s="10" t="str">
        <f>HYPERLINK("https://www.airitibooks.com/Detail/Detail?PublicationID=P20190131011", "https://www.airitibooks.com/Detail/Detail?PublicationID=P20190131011")</f>
        <v>https://www.airitibooks.com/Detail/Detail?PublicationID=P20190131011</v>
      </c>
    </row>
    <row r="272" spans="1:16" ht="21" customHeight="1" x14ac:dyDescent="0.25">
      <c r="A272" s="9" t="s">
        <v>22</v>
      </c>
      <c r="B272" s="9" t="s">
        <v>1441</v>
      </c>
      <c r="C272" s="9" t="s">
        <v>1442</v>
      </c>
      <c r="D272" s="9" t="s">
        <v>25</v>
      </c>
      <c r="E272" s="9" t="s">
        <v>1443</v>
      </c>
      <c r="F272" s="9" t="s">
        <v>1354</v>
      </c>
      <c r="G272" s="9" t="s">
        <v>1444</v>
      </c>
      <c r="H272" s="9" t="s">
        <v>84</v>
      </c>
      <c r="I272" s="9" t="s">
        <v>204</v>
      </c>
      <c r="J272" s="9" t="s">
        <v>815</v>
      </c>
      <c r="K272" s="9" t="s">
        <v>32</v>
      </c>
      <c r="L272" s="9" t="s">
        <v>33</v>
      </c>
      <c r="M272" s="9" t="s">
        <v>34</v>
      </c>
      <c r="N272" s="9" t="s">
        <v>35</v>
      </c>
      <c r="O272" s="9" t="s">
        <v>36</v>
      </c>
      <c r="P272" s="10" t="str">
        <f>HYPERLINK("https://www.airitibooks.com/Detail/Detail?PublicationID=P20190131015", "https://www.airitibooks.com/Detail/Detail?PublicationID=P20190131015")</f>
        <v>https://www.airitibooks.com/Detail/Detail?PublicationID=P20190131015</v>
      </c>
    </row>
    <row r="273" spans="1:16" ht="21" customHeight="1" x14ac:dyDescent="0.25">
      <c r="A273" s="9" t="s">
        <v>22</v>
      </c>
      <c r="B273" s="9" t="s">
        <v>1445</v>
      </c>
      <c r="C273" s="9" t="s">
        <v>1446</v>
      </c>
      <c r="D273" s="9" t="s">
        <v>25</v>
      </c>
      <c r="E273" s="9" t="s">
        <v>1447</v>
      </c>
      <c r="F273" s="9" t="s">
        <v>155</v>
      </c>
      <c r="G273" s="9" t="s">
        <v>25</v>
      </c>
      <c r="H273" s="9" t="s">
        <v>84</v>
      </c>
      <c r="I273" s="9" t="s">
        <v>52</v>
      </c>
      <c r="J273" s="9" t="s">
        <v>344</v>
      </c>
      <c r="K273" s="9" t="s">
        <v>70</v>
      </c>
      <c r="L273" s="9" t="s">
        <v>71</v>
      </c>
      <c r="M273" s="9" t="s">
        <v>34</v>
      </c>
      <c r="N273" s="9" t="s">
        <v>35</v>
      </c>
      <c r="O273" s="9" t="s">
        <v>36</v>
      </c>
      <c r="P273" s="10" t="str">
        <f>HYPERLINK("https://www.airitibooks.com/Detail/Detail?PublicationID=P20190214091", "https://www.airitibooks.com/Detail/Detail?PublicationID=P20190214091")</f>
        <v>https://www.airitibooks.com/Detail/Detail?PublicationID=P20190214091</v>
      </c>
    </row>
    <row r="274" spans="1:16" ht="21" customHeight="1" x14ac:dyDescent="0.25">
      <c r="A274" s="9" t="s">
        <v>22</v>
      </c>
      <c r="B274" s="9" t="s">
        <v>1448</v>
      </c>
      <c r="C274" s="9" t="s">
        <v>1449</v>
      </c>
      <c r="D274" s="9" t="s">
        <v>25</v>
      </c>
      <c r="E274" s="9" t="s">
        <v>1450</v>
      </c>
      <c r="F274" s="9" t="s">
        <v>155</v>
      </c>
      <c r="G274" s="9" t="s">
        <v>1451</v>
      </c>
      <c r="H274" s="9" t="s">
        <v>84</v>
      </c>
      <c r="I274" s="9" t="s">
        <v>654</v>
      </c>
      <c r="J274" s="9" t="s">
        <v>1158</v>
      </c>
      <c r="K274" s="9" t="s">
        <v>94</v>
      </c>
      <c r="L274" s="9" t="s">
        <v>316</v>
      </c>
      <c r="M274" s="9" t="s">
        <v>34</v>
      </c>
      <c r="N274" s="9" t="s">
        <v>35</v>
      </c>
      <c r="O274" s="9" t="s">
        <v>36</v>
      </c>
      <c r="P274" s="10" t="str">
        <f>HYPERLINK("https://www.airitibooks.com/Detail/Detail?PublicationID=P20190214093", "https://www.airitibooks.com/Detail/Detail?PublicationID=P20190214093")</f>
        <v>https://www.airitibooks.com/Detail/Detail?PublicationID=P20190214093</v>
      </c>
    </row>
    <row r="275" spans="1:16" ht="21" customHeight="1" x14ac:dyDescent="0.25">
      <c r="A275" s="9" t="s">
        <v>22</v>
      </c>
      <c r="B275" s="9" t="s">
        <v>1452</v>
      </c>
      <c r="C275" s="9" t="s">
        <v>1453</v>
      </c>
      <c r="D275" s="9" t="s">
        <v>25</v>
      </c>
      <c r="E275" s="9" t="s">
        <v>1454</v>
      </c>
      <c r="F275" s="9" t="s">
        <v>854</v>
      </c>
      <c r="G275" s="9" t="s">
        <v>1455</v>
      </c>
      <c r="H275" s="9" t="s">
        <v>1390</v>
      </c>
      <c r="I275" s="9" t="s">
        <v>229</v>
      </c>
      <c r="J275" s="9" t="s">
        <v>1456</v>
      </c>
      <c r="K275" s="9" t="s">
        <v>32</v>
      </c>
      <c r="L275" s="9" t="s">
        <v>187</v>
      </c>
      <c r="M275" s="9" t="s">
        <v>34</v>
      </c>
      <c r="N275" s="9" t="s">
        <v>35</v>
      </c>
      <c r="O275" s="9" t="s">
        <v>36</v>
      </c>
      <c r="P275" s="10" t="str">
        <f>HYPERLINK("https://www.airitibooks.com/Detail/Detail?PublicationID=P20190218009", "https://www.airitibooks.com/Detail/Detail?PublicationID=P20190218009")</f>
        <v>https://www.airitibooks.com/Detail/Detail?PublicationID=P20190218009</v>
      </c>
    </row>
    <row r="276" spans="1:16" ht="21" customHeight="1" x14ac:dyDescent="0.25">
      <c r="A276" s="9" t="s">
        <v>22</v>
      </c>
      <c r="B276" s="9" t="s">
        <v>1457</v>
      </c>
      <c r="C276" s="9" t="s">
        <v>1458</v>
      </c>
      <c r="D276" s="9" t="s">
        <v>25</v>
      </c>
      <c r="E276" s="9" t="s">
        <v>1459</v>
      </c>
      <c r="F276" s="9" t="s">
        <v>836</v>
      </c>
      <c r="G276" s="9" t="s">
        <v>1460</v>
      </c>
      <c r="H276" s="9" t="s">
        <v>1390</v>
      </c>
      <c r="I276" s="9" t="s">
        <v>666</v>
      </c>
      <c r="J276" s="9" t="s">
        <v>1461</v>
      </c>
      <c r="K276" s="9" t="s">
        <v>70</v>
      </c>
      <c r="L276" s="9" t="s">
        <v>181</v>
      </c>
      <c r="M276" s="9" t="s">
        <v>34</v>
      </c>
      <c r="N276" s="9" t="s">
        <v>35</v>
      </c>
      <c r="O276" s="9" t="s">
        <v>36</v>
      </c>
      <c r="P276" s="10" t="str">
        <f>HYPERLINK("https://www.airitibooks.com/Detail/Detail?PublicationID=P20190220043", "https://www.airitibooks.com/Detail/Detail?PublicationID=P20190220043")</f>
        <v>https://www.airitibooks.com/Detail/Detail?PublicationID=P20190220043</v>
      </c>
    </row>
    <row r="277" spans="1:16" ht="21" customHeight="1" x14ac:dyDescent="0.25">
      <c r="A277" s="9" t="s">
        <v>22</v>
      </c>
      <c r="B277" s="9" t="s">
        <v>1462</v>
      </c>
      <c r="C277" s="9" t="s">
        <v>1463</v>
      </c>
      <c r="D277" s="9" t="s">
        <v>25</v>
      </c>
      <c r="E277" s="9" t="s">
        <v>1464</v>
      </c>
      <c r="F277" s="9" t="s">
        <v>1465</v>
      </c>
      <c r="G277" s="9" t="s">
        <v>1466</v>
      </c>
      <c r="H277" s="9" t="s">
        <v>84</v>
      </c>
      <c r="I277" s="9" t="s">
        <v>684</v>
      </c>
      <c r="J277" s="9" t="s">
        <v>1467</v>
      </c>
      <c r="K277" s="9" t="s">
        <v>61</v>
      </c>
      <c r="L277" s="9" t="s">
        <v>62</v>
      </c>
      <c r="M277" s="9" t="s">
        <v>34</v>
      </c>
      <c r="N277" s="9" t="s">
        <v>35</v>
      </c>
      <c r="O277" s="9" t="s">
        <v>36</v>
      </c>
      <c r="P277" s="10" t="str">
        <f>HYPERLINK("https://www.airitibooks.com/Detail/Detail?PublicationID=P20190220086", "https://www.airitibooks.com/Detail/Detail?PublicationID=P20190220086")</f>
        <v>https://www.airitibooks.com/Detail/Detail?PublicationID=P20190220086</v>
      </c>
    </row>
    <row r="278" spans="1:16" ht="21" customHeight="1" x14ac:dyDescent="0.25">
      <c r="A278" s="9" t="s">
        <v>22</v>
      </c>
      <c r="B278" s="9" t="s">
        <v>1468</v>
      </c>
      <c r="C278" s="9" t="s">
        <v>1469</v>
      </c>
      <c r="D278" s="9" t="s">
        <v>25</v>
      </c>
      <c r="E278" s="9" t="s">
        <v>1470</v>
      </c>
      <c r="F278" s="9" t="s">
        <v>1471</v>
      </c>
      <c r="G278" s="9" t="s">
        <v>1472</v>
      </c>
      <c r="H278" s="9" t="s">
        <v>84</v>
      </c>
      <c r="I278" s="9" t="s">
        <v>684</v>
      </c>
      <c r="J278" s="9" t="s">
        <v>1473</v>
      </c>
      <c r="K278" s="9" t="s">
        <v>32</v>
      </c>
      <c r="L278" s="9" t="s">
        <v>1474</v>
      </c>
      <c r="M278" s="9" t="s">
        <v>34</v>
      </c>
      <c r="N278" s="9" t="s">
        <v>35</v>
      </c>
      <c r="O278" s="9" t="s">
        <v>36</v>
      </c>
      <c r="P278" s="10" t="str">
        <f>HYPERLINK("https://www.airitibooks.com/Detail/Detail?PublicationID=P20190220098", "https://www.airitibooks.com/Detail/Detail?PublicationID=P20190220098")</f>
        <v>https://www.airitibooks.com/Detail/Detail?PublicationID=P20190220098</v>
      </c>
    </row>
    <row r="279" spans="1:16" ht="21" customHeight="1" x14ac:dyDescent="0.25">
      <c r="A279" s="9" t="s">
        <v>22</v>
      </c>
      <c r="B279" s="9" t="s">
        <v>1475</v>
      </c>
      <c r="C279" s="9" t="s">
        <v>1476</v>
      </c>
      <c r="D279" s="9" t="s">
        <v>25</v>
      </c>
      <c r="E279" s="9" t="s">
        <v>1477</v>
      </c>
      <c r="F279" s="9" t="s">
        <v>1478</v>
      </c>
      <c r="G279" s="9" t="s">
        <v>1479</v>
      </c>
      <c r="H279" s="9" t="s">
        <v>116</v>
      </c>
      <c r="I279" s="9" t="s">
        <v>307</v>
      </c>
      <c r="J279" s="9" t="s">
        <v>1480</v>
      </c>
      <c r="K279" s="9" t="s">
        <v>61</v>
      </c>
      <c r="L279" s="9" t="s">
        <v>568</v>
      </c>
      <c r="M279" s="9" t="s">
        <v>34</v>
      </c>
      <c r="N279" s="9" t="s">
        <v>35</v>
      </c>
      <c r="O279" s="9" t="s">
        <v>36</v>
      </c>
      <c r="P279" s="10" t="str">
        <f>HYPERLINK("https://www.airitibooks.com/Detail/Detail?PublicationID=P20190220107", "https://www.airitibooks.com/Detail/Detail?PublicationID=P20190220107")</f>
        <v>https://www.airitibooks.com/Detail/Detail?PublicationID=P20190220107</v>
      </c>
    </row>
    <row r="280" spans="1:16" ht="21" customHeight="1" x14ac:dyDescent="0.25">
      <c r="A280" s="9" t="s">
        <v>22</v>
      </c>
      <c r="B280" s="9" t="s">
        <v>1481</v>
      </c>
      <c r="C280" s="9" t="s">
        <v>1482</v>
      </c>
      <c r="D280" s="9" t="s">
        <v>25</v>
      </c>
      <c r="E280" s="9" t="s">
        <v>1483</v>
      </c>
      <c r="F280" s="9" t="s">
        <v>836</v>
      </c>
      <c r="G280" s="9" t="s">
        <v>1484</v>
      </c>
      <c r="H280" s="9" t="s">
        <v>1390</v>
      </c>
      <c r="I280" s="9" t="s">
        <v>684</v>
      </c>
      <c r="J280" s="9" t="s">
        <v>1485</v>
      </c>
      <c r="K280" s="9" t="s">
        <v>32</v>
      </c>
      <c r="L280" s="9" t="s">
        <v>1110</v>
      </c>
      <c r="M280" s="9" t="s">
        <v>34</v>
      </c>
      <c r="N280" s="9" t="s">
        <v>35</v>
      </c>
      <c r="O280" s="9" t="s">
        <v>36</v>
      </c>
      <c r="P280" s="10" t="str">
        <f>HYPERLINK("https://www.airitibooks.com/Detail/Detail?PublicationID=P20190222063", "https://www.airitibooks.com/Detail/Detail?PublicationID=P20190222063")</f>
        <v>https://www.airitibooks.com/Detail/Detail?PublicationID=P20190222063</v>
      </c>
    </row>
    <row r="281" spans="1:16" ht="21" customHeight="1" x14ac:dyDescent="0.25">
      <c r="A281" s="9" t="s">
        <v>22</v>
      </c>
      <c r="B281" s="9" t="s">
        <v>1486</v>
      </c>
      <c r="C281" s="9" t="s">
        <v>1487</v>
      </c>
      <c r="D281" s="9" t="s">
        <v>25</v>
      </c>
      <c r="E281" s="9" t="s">
        <v>1488</v>
      </c>
      <c r="F281" s="9" t="s">
        <v>836</v>
      </c>
      <c r="G281" s="9" t="s">
        <v>904</v>
      </c>
      <c r="H281" s="9" t="s">
        <v>1390</v>
      </c>
      <c r="I281" s="9" t="s">
        <v>100</v>
      </c>
      <c r="J281" s="9" t="s">
        <v>905</v>
      </c>
      <c r="K281" s="9" t="s">
        <v>70</v>
      </c>
      <c r="L281" s="9" t="s">
        <v>407</v>
      </c>
      <c r="M281" s="9" t="s">
        <v>34</v>
      </c>
      <c r="N281" s="9" t="s">
        <v>35</v>
      </c>
      <c r="O281" s="9" t="s">
        <v>36</v>
      </c>
      <c r="P281" s="10" t="str">
        <f>HYPERLINK("https://www.airitibooks.com/Detail/Detail?PublicationID=P20190225012", "https://www.airitibooks.com/Detail/Detail?PublicationID=P20190225012")</f>
        <v>https://www.airitibooks.com/Detail/Detail?PublicationID=P20190225012</v>
      </c>
    </row>
    <row r="282" spans="1:16" ht="21" customHeight="1" x14ac:dyDescent="0.25">
      <c r="A282" s="9" t="s">
        <v>22</v>
      </c>
      <c r="B282" s="9" t="s">
        <v>1489</v>
      </c>
      <c r="C282" s="9" t="s">
        <v>1490</v>
      </c>
      <c r="D282" s="9" t="s">
        <v>25</v>
      </c>
      <c r="E282" s="9" t="s">
        <v>1491</v>
      </c>
      <c r="F282" s="9" t="s">
        <v>968</v>
      </c>
      <c r="G282" s="9" t="s">
        <v>1492</v>
      </c>
      <c r="H282" s="9" t="s">
        <v>1390</v>
      </c>
      <c r="I282" s="9" t="s">
        <v>307</v>
      </c>
      <c r="J282" s="9" t="s">
        <v>522</v>
      </c>
      <c r="K282" s="9" t="s">
        <v>94</v>
      </c>
      <c r="L282" s="9" t="s">
        <v>316</v>
      </c>
      <c r="M282" s="9" t="s">
        <v>34</v>
      </c>
      <c r="N282" s="9" t="s">
        <v>35</v>
      </c>
      <c r="O282" s="9" t="s">
        <v>36</v>
      </c>
      <c r="P282" s="10" t="str">
        <f>HYPERLINK("https://www.airitibooks.com/Detail/Detail?PublicationID=P20190225013", "https://www.airitibooks.com/Detail/Detail?PublicationID=P20190225013")</f>
        <v>https://www.airitibooks.com/Detail/Detail?PublicationID=P20190225013</v>
      </c>
    </row>
    <row r="283" spans="1:16" ht="21" customHeight="1" x14ac:dyDescent="0.25">
      <c r="A283" s="9" t="s">
        <v>22</v>
      </c>
      <c r="B283" s="9" t="s">
        <v>1493</v>
      </c>
      <c r="C283" s="9" t="s">
        <v>1494</v>
      </c>
      <c r="D283" s="9" t="s">
        <v>25</v>
      </c>
      <c r="E283" s="9" t="s">
        <v>1495</v>
      </c>
      <c r="F283" s="9" t="s">
        <v>968</v>
      </c>
      <c r="G283" s="9" t="s">
        <v>1496</v>
      </c>
      <c r="H283" s="9" t="s">
        <v>84</v>
      </c>
      <c r="I283" s="9" t="s">
        <v>307</v>
      </c>
      <c r="J283" s="9" t="s">
        <v>1055</v>
      </c>
      <c r="K283" s="9" t="s">
        <v>61</v>
      </c>
      <c r="L283" s="9" t="s">
        <v>568</v>
      </c>
      <c r="M283" s="9" t="s">
        <v>34</v>
      </c>
      <c r="N283" s="9" t="s">
        <v>35</v>
      </c>
      <c r="O283" s="9" t="s">
        <v>36</v>
      </c>
      <c r="P283" s="10" t="str">
        <f>HYPERLINK("https://www.airitibooks.com/Detail/Detail?PublicationID=P20190225014", "https://www.airitibooks.com/Detail/Detail?PublicationID=P20190225014")</f>
        <v>https://www.airitibooks.com/Detail/Detail?PublicationID=P20190225014</v>
      </c>
    </row>
    <row r="284" spans="1:16" ht="21" customHeight="1" x14ac:dyDescent="0.25">
      <c r="A284" s="9" t="s">
        <v>22</v>
      </c>
      <c r="B284" s="9" t="s">
        <v>1497</v>
      </c>
      <c r="C284" s="9" t="s">
        <v>1498</v>
      </c>
      <c r="D284" s="9" t="s">
        <v>25</v>
      </c>
      <c r="E284" s="9" t="s">
        <v>1499</v>
      </c>
      <c r="F284" s="9" t="s">
        <v>968</v>
      </c>
      <c r="G284" s="9" t="s">
        <v>1500</v>
      </c>
      <c r="H284" s="9" t="s">
        <v>1390</v>
      </c>
      <c r="I284" s="9" t="s">
        <v>5</v>
      </c>
      <c r="J284" s="9" t="s">
        <v>328</v>
      </c>
      <c r="K284" s="9" t="s">
        <v>44</v>
      </c>
      <c r="L284" s="9" t="s">
        <v>329</v>
      </c>
      <c r="M284" s="9" t="s">
        <v>34</v>
      </c>
      <c r="N284" s="9" t="s">
        <v>35</v>
      </c>
      <c r="O284" s="9" t="s">
        <v>36</v>
      </c>
      <c r="P284" s="10" t="str">
        <f>HYPERLINK("https://www.airitibooks.com/Detail/Detail?PublicationID=P20190225016", "https://www.airitibooks.com/Detail/Detail?PublicationID=P20190225016")</f>
        <v>https://www.airitibooks.com/Detail/Detail?PublicationID=P20190225016</v>
      </c>
    </row>
    <row r="285" spans="1:16" ht="21" customHeight="1" x14ac:dyDescent="0.25">
      <c r="A285" s="9" t="s">
        <v>22</v>
      </c>
      <c r="B285" s="9" t="s">
        <v>1501</v>
      </c>
      <c r="C285" s="9" t="s">
        <v>1502</v>
      </c>
      <c r="D285" s="9" t="s">
        <v>25</v>
      </c>
      <c r="E285" s="9" t="s">
        <v>1503</v>
      </c>
      <c r="F285" s="9" t="s">
        <v>1504</v>
      </c>
      <c r="G285" s="9" t="s">
        <v>1505</v>
      </c>
      <c r="H285" s="9" t="s">
        <v>84</v>
      </c>
      <c r="I285" s="9" t="s">
        <v>374</v>
      </c>
      <c r="J285" s="9" t="s">
        <v>1506</v>
      </c>
      <c r="K285" s="9" t="s">
        <v>44</v>
      </c>
      <c r="L285" s="9" t="s">
        <v>329</v>
      </c>
      <c r="M285" s="9" t="s">
        <v>34</v>
      </c>
      <c r="N285" s="9" t="s">
        <v>35</v>
      </c>
      <c r="O285" s="9" t="s">
        <v>36</v>
      </c>
      <c r="P285" s="10" t="str">
        <f>HYPERLINK("https://www.airitibooks.com/Detail/Detail?PublicationID=P20190322352", "https://www.airitibooks.com/Detail/Detail?PublicationID=P20190322352")</f>
        <v>https://www.airitibooks.com/Detail/Detail?PublicationID=P20190322352</v>
      </c>
    </row>
    <row r="286" spans="1:16" ht="21" customHeight="1" x14ac:dyDescent="0.25">
      <c r="A286" s="9" t="s">
        <v>22</v>
      </c>
      <c r="B286" s="9" t="s">
        <v>1507</v>
      </c>
      <c r="C286" s="9" t="s">
        <v>1508</v>
      </c>
      <c r="D286" s="9" t="s">
        <v>25</v>
      </c>
      <c r="E286" s="9" t="s">
        <v>1509</v>
      </c>
      <c r="F286" s="9" t="s">
        <v>1504</v>
      </c>
      <c r="G286" s="9" t="s">
        <v>1510</v>
      </c>
      <c r="H286" s="9" t="s">
        <v>84</v>
      </c>
      <c r="I286" s="9" t="s">
        <v>52</v>
      </c>
      <c r="J286" s="9" t="s">
        <v>1511</v>
      </c>
      <c r="K286" s="9" t="s">
        <v>94</v>
      </c>
      <c r="L286" s="9" t="s">
        <v>316</v>
      </c>
      <c r="M286" s="9" t="s">
        <v>34</v>
      </c>
      <c r="N286" s="9" t="s">
        <v>35</v>
      </c>
      <c r="O286" s="9" t="s">
        <v>36</v>
      </c>
      <c r="P286" s="10" t="str">
        <f>HYPERLINK("https://www.airitibooks.com/Detail/Detail?PublicationID=P20190322355", "https://www.airitibooks.com/Detail/Detail?PublicationID=P20190322355")</f>
        <v>https://www.airitibooks.com/Detail/Detail?PublicationID=P20190322355</v>
      </c>
    </row>
    <row r="287" spans="1:16" ht="21" customHeight="1" x14ac:dyDescent="0.25">
      <c r="A287" s="9" t="s">
        <v>22</v>
      </c>
      <c r="B287" s="9" t="s">
        <v>1512</v>
      </c>
      <c r="C287" s="9" t="s">
        <v>1513</v>
      </c>
      <c r="D287" s="9" t="s">
        <v>25</v>
      </c>
      <c r="E287" s="9" t="s">
        <v>1514</v>
      </c>
      <c r="F287" s="9" t="s">
        <v>1504</v>
      </c>
      <c r="G287" s="9" t="s">
        <v>1515</v>
      </c>
      <c r="H287" s="9" t="s">
        <v>84</v>
      </c>
      <c r="I287" s="9" t="s">
        <v>68</v>
      </c>
      <c r="J287" s="9" t="s">
        <v>60</v>
      </c>
      <c r="K287" s="9" t="s">
        <v>61</v>
      </c>
      <c r="L287" s="9" t="s">
        <v>62</v>
      </c>
      <c r="M287" s="9" t="s">
        <v>34</v>
      </c>
      <c r="N287" s="9" t="s">
        <v>35</v>
      </c>
      <c r="O287" s="9" t="s">
        <v>36</v>
      </c>
      <c r="P287" s="10" t="str">
        <f>HYPERLINK("https://www.airitibooks.com/Detail/Detail?PublicationID=P20190326001", "https://www.airitibooks.com/Detail/Detail?PublicationID=P20190326001")</f>
        <v>https://www.airitibooks.com/Detail/Detail?PublicationID=P20190326001</v>
      </c>
    </row>
    <row r="288" spans="1:16" ht="21" customHeight="1" x14ac:dyDescent="0.25">
      <c r="A288" s="9" t="s">
        <v>22</v>
      </c>
      <c r="B288" s="9" t="s">
        <v>1516</v>
      </c>
      <c r="C288" s="9" t="s">
        <v>1517</v>
      </c>
      <c r="D288" s="9" t="s">
        <v>25</v>
      </c>
      <c r="E288" s="9" t="s">
        <v>1518</v>
      </c>
      <c r="F288" s="9" t="s">
        <v>1504</v>
      </c>
      <c r="G288" s="9" t="s">
        <v>1519</v>
      </c>
      <c r="H288" s="9" t="s">
        <v>84</v>
      </c>
      <c r="I288" s="9" t="s">
        <v>179</v>
      </c>
      <c r="J288" s="9" t="s">
        <v>1520</v>
      </c>
      <c r="K288" s="9" t="s">
        <v>61</v>
      </c>
      <c r="L288" s="9" t="s">
        <v>568</v>
      </c>
      <c r="M288" s="9" t="s">
        <v>34</v>
      </c>
      <c r="N288" s="9" t="s">
        <v>35</v>
      </c>
      <c r="O288" s="9" t="s">
        <v>36</v>
      </c>
      <c r="P288" s="10" t="str">
        <f>HYPERLINK("https://www.airitibooks.com/Detail/Detail?PublicationID=P20190412100", "https://www.airitibooks.com/Detail/Detail?PublicationID=P20190412100")</f>
        <v>https://www.airitibooks.com/Detail/Detail?PublicationID=P20190412100</v>
      </c>
    </row>
    <row r="289" spans="1:16" ht="21" customHeight="1" x14ac:dyDescent="0.25">
      <c r="A289" s="9" t="s">
        <v>22</v>
      </c>
      <c r="B289" s="9" t="s">
        <v>1521</v>
      </c>
      <c r="C289" s="9" t="s">
        <v>1522</v>
      </c>
      <c r="D289" s="9" t="s">
        <v>25</v>
      </c>
      <c r="E289" s="9" t="s">
        <v>1523</v>
      </c>
      <c r="F289" s="9" t="s">
        <v>1504</v>
      </c>
      <c r="G289" s="9" t="s">
        <v>1524</v>
      </c>
      <c r="H289" s="9" t="s">
        <v>84</v>
      </c>
      <c r="I289" s="9" t="s">
        <v>68</v>
      </c>
      <c r="J289" s="9" t="s">
        <v>690</v>
      </c>
      <c r="K289" s="9" t="s">
        <v>44</v>
      </c>
      <c r="L289" s="9" t="s">
        <v>45</v>
      </c>
      <c r="M289" s="9" t="s">
        <v>34</v>
      </c>
      <c r="N289" s="9" t="s">
        <v>35</v>
      </c>
      <c r="O289" s="9" t="s">
        <v>36</v>
      </c>
      <c r="P289" s="10" t="str">
        <f>HYPERLINK("https://www.airitibooks.com/Detail/Detail?PublicationID=P20190412102", "https://www.airitibooks.com/Detail/Detail?PublicationID=P20190412102")</f>
        <v>https://www.airitibooks.com/Detail/Detail?PublicationID=P20190412102</v>
      </c>
    </row>
    <row r="290" spans="1:16" ht="21" customHeight="1" x14ac:dyDescent="0.25">
      <c r="A290" s="9" t="s">
        <v>22</v>
      </c>
      <c r="B290" s="9" t="s">
        <v>1525</v>
      </c>
      <c r="C290" s="9" t="s">
        <v>1526</v>
      </c>
      <c r="D290" s="9" t="s">
        <v>25</v>
      </c>
      <c r="E290" s="9" t="s">
        <v>1527</v>
      </c>
      <c r="F290" s="9" t="s">
        <v>1504</v>
      </c>
      <c r="G290" s="9" t="s">
        <v>1528</v>
      </c>
      <c r="H290" s="9" t="s">
        <v>84</v>
      </c>
      <c r="I290" s="9" t="s">
        <v>229</v>
      </c>
      <c r="J290" s="9" t="s">
        <v>1158</v>
      </c>
      <c r="K290" s="9" t="s">
        <v>94</v>
      </c>
      <c r="L290" s="9" t="s">
        <v>316</v>
      </c>
      <c r="M290" s="9" t="s">
        <v>34</v>
      </c>
      <c r="N290" s="9" t="s">
        <v>35</v>
      </c>
      <c r="O290" s="9" t="s">
        <v>36</v>
      </c>
      <c r="P290" s="10" t="str">
        <f>HYPERLINK("https://www.airitibooks.com/Detail/Detail?PublicationID=P20190412103", "https://www.airitibooks.com/Detail/Detail?PublicationID=P20190412103")</f>
        <v>https://www.airitibooks.com/Detail/Detail?PublicationID=P20190412103</v>
      </c>
    </row>
    <row r="291" spans="1:16" ht="21" customHeight="1" x14ac:dyDescent="0.25">
      <c r="A291" s="9" t="s">
        <v>22</v>
      </c>
      <c r="B291" s="9" t="s">
        <v>1529</v>
      </c>
      <c r="C291" s="9" t="s">
        <v>1530</v>
      </c>
      <c r="D291" s="9" t="s">
        <v>25</v>
      </c>
      <c r="E291" s="9" t="s">
        <v>1531</v>
      </c>
      <c r="F291" s="9" t="s">
        <v>1504</v>
      </c>
      <c r="G291" s="9" t="s">
        <v>1532</v>
      </c>
      <c r="H291" s="9" t="s">
        <v>84</v>
      </c>
      <c r="I291" s="9" t="s">
        <v>374</v>
      </c>
      <c r="J291" s="9" t="s">
        <v>1533</v>
      </c>
      <c r="K291" s="9" t="s">
        <v>32</v>
      </c>
      <c r="L291" s="9" t="s">
        <v>1534</v>
      </c>
      <c r="M291" s="9" t="s">
        <v>34</v>
      </c>
      <c r="N291" s="9" t="s">
        <v>35</v>
      </c>
      <c r="O291" s="9" t="s">
        <v>36</v>
      </c>
      <c r="P291" s="10" t="str">
        <f>HYPERLINK("https://www.airitibooks.com/Detail/Detail?PublicationID=P20190412104", "https://www.airitibooks.com/Detail/Detail?PublicationID=P20190412104")</f>
        <v>https://www.airitibooks.com/Detail/Detail?PublicationID=P20190412104</v>
      </c>
    </row>
    <row r="292" spans="1:16" ht="21" customHeight="1" x14ac:dyDescent="0.25">
      <c r="A292" s="9" t="s">
        <v>22</v>
      </c>
      <c r="B292" s="9" t="s">
        <v>1535</v>
      </c>
      <c r="C292" s="9" t="s">
        <v>1536</v>
      </c>
      <c r="D292" s="9" t="s">
        <v>25</v>
      </c>
      <c r="E292" s="9" t="s">
        <v>1537</v>
      </c>
      <c r="F292" s="9" t="s">
        <v>1504</v>
      </c>
      <c r="G292" s="9" t="s">
        <v>1538</v>
      </c>
      <c r="H292" s="9" t="s">
        <v>84</v>
      </c>
      <c r="I292" s="9" t="s">
        <v>52</v>
      </c>
      <c r="J292" s="9" t="s">
        <v>690</v>
      </c>
      <c r="K292" s="9" t="s">
        <v>44</v>
      </c>
      <c r="L292" s="9" t="s">
        <v>45</v>
      </c>
      <c r="M292" s="9" t="s">
        <v>34</v>
      </c>
      <c r="N292" s="9" t="s">
        <v>35</v>
      </c>
      <c r="O292" s="9" t="s">
        <v>36</v>
      </c>
      <c r="P292" s="10" t="str">
        <f>HYPERLINK("https://www.airitibooks.com/Detail/Detail?PublicationID=P20190412105", "https://www.airitibooks.com/Detail/Detail?PublicationID=P20190412105")</f>
        <v>https://www.airitibooks.com/Detail/Detail?PublicationID=P20190412105</v>
      </c>
    </row>
    <row r="293" spans="1:16" ht="21" customHeight="1" x14ac:dyDescent="0.25">
      <c r="A293" s="9" t="s">
        <v>22</v>
      </c>
      <c r="B293" s="9" t="s">
        <v>1539</v>
      </c>
      <c r="C293" s="9" t="s">
        <v>1540</v>
      </c>
      <c r="D293" s="9" t="s">
        <v>25</v>
      </c>
      <c r="E293" s="9" t="s">
        <v>1541</v>
      </c>
      <c r="F293" s="9" t="s">
        <v>1504</v>
      </c>
      <c r="G293" s="9" t="s">
        <v>1542</v>
      </c>
      <c r="H293" s="9" t="s">
        <v>84</v>
      </c>
      <c r="I293" s="9" t="s">
        <v>68</v>
      </c>
      <c r="J293" s="9" t="s">
        <v>1543</v>
      </c>
      <c r="K293" s="9" t="s">
        <v>70</v>
      </c>
      <c r="L293" s="9" t="s">
        <v>71</v>
      </c>
      <c r="M293" s="9" t="s">
        <v>34</v>
      </c>
      <c r="N293" s="9" t="s">
        <v>35</v>
      </c>
      <c r="O293" s="9" t="s">
        <v>36</v>
      </c>
      <c r="P293" s="10" t="str">
        <f>HYPERLINK("https://www.airitibooks.com/Detail/Detail?PublicationID=P20190412106", "https://www.airitibooks.com/Detail/Detail?PublicationID=P20190412106")</f>
        <v>https://www.airitibooks.com/Detail/Detail?PublicationID=P20190412106</v>
      </c>
    </row>
    <row r="294" spans="1:16" ht="21" customHeight="1" x14ac:dyDescent="0.25">
      <c r="A294" s="9" t="s">
        <v>22</v>
      </c>
      <c r="B294" s="9" t="s">
        <v>1544</v>
      </c>
      <c r="C294" s="9" t="s">
        <v>1545</v>
      </c>
      <c r="D294" s="9" t="s">
        <v>25</v>
      </c>
      <c r="E294" s="9" t="s">
        <v>1546</v>
      </c>
      <c r="F294" s="9" t="s">
        <v>1504</v>
      </c>
      <c r="G294" s="9" t="s">
        <v>1547</v>
      </c>
      <c r="H294" s="9" t="s">
        <v>84</v>
      </c>
      <c r="I294" s="9" t="s">
        <v>271</v>
      </c>
      <c r="J294" s="9" t="s">
        <v>1548</v>
      </c>
      <c r="K294" s="9" t="s">
        <v>94</v>
      </c>
      <c r="L294" s="9" t="s">
        <v>316</v>
      </c>
      <c r="M294" s="9" t="s">
        <v>34</v>
      </c>
      <c r="N294" s="9" t="s">
        <v>35</v>
      </c>
      <c r="O294" s="9" t="s">
        <v>36</v>
      </c>
      <c r="P294" s="10" t="str">
        <f>HYPERLINK("https://www.airitibooks.com/Detail/Detail?PublicationID=P20190412107", "https://www.airitibooks.com/Detail/Detail?PublicationID=P20190412107")</f>
        <v>https://www.airitibooks.com/Detail/Detail?PublicationID=P20190412107</v>
      </c>
    </row>
    <row r="295" spans="1:16" ht="21" customHeight="1" x14ac:dyDescent="0.25">
      <c r="A295" s="9" t="s">
        <v>22</v>
      </c>
      <c r="B295" s="9" t="s">
        <v>1549</v>
      </c>
      <c r="C295" s="9" t="s">
        <v>1550</v>
      </c>
      <c r="D295" s="9" t="s">
        <v>25</v>
      </c>
      <c r="E295" s="9" t="s">
        <v>1551</v>
      </c>
      <c r="F295" s="9" t="s">
        <v>1504</v>
      </c>
      <c r="G295" s="9" t="s">
        <v>1552</v>
      </c>
      <c r="H295" s="9" t="s">
        <v>84</v>
      </c>
      <c r="I295" s="9" t="s">
        <v>654</v>
      </c>
      <c r="J295" s="9" t="s">
        <v>1553</v>
      </c>
      <c r="K295" s="9" t="s">
        <v>61</v>
      </c>
      <c r="L295" s="9" t="s">
        <v>568</v>
      </c>
      <c r="M295" s="9" t="s">
        <v>34</v>
      </c>
      <c r="N295" s="9" t="s">
        <v>35</v>
      </c>
      <c r="O295" s="9" t="s">
        <v>36</v>
      </c>
      <c r="P295" s="10" t="str">
        <f>HYPERLINK("https://www.airitibooks.com/Detail/Detail?PublicationID=P20190412108", "https://www.airitibooks.com/Detail/Detail?PublicationID=P20190412108")</f>
        <v>https://www.airitibooks.com/Detail/Detail?PublicationID=P20190412108</v>
      </c>
    </row>
    <row r="296" spans="1:16" ht="21" customHeight="1" x14ac:dyDescent="0.25">
      <c r="A296" s="9" t="s">
        <v>22</v>
      </c>
      <c r="B296" s="9" t="s">
        <v>1554</v>
      </c>
      <c r="C296" s="9" t="s">
        <v>1555</v>
      </c>
      <c r="D296" s="9" t="s">
        <v>25</v>
      </c>
      <c r="E296" s="9" t="s">
        <v>1556</v>
      </c>
      <c r="F296" s="9" t="s">
        <v>1504</v>
      </c>
      <c r="G296" s="9" t="s">
        <v>1557</v>
      </c>
      <c r="H296" s="9" t="s">
        <v>84</v>
      </c>
      <c r="I296" s="9" t="s">
        <v>179</v>
      </c>
      <c r="J296" s="9" t="s">
        <v>1558</v>
      </c>
      <c r="K296" s="9" t="s">
        <v>94</v>
      </c>
      <c r="L296" s="9" t="s">
        <v>316</v>
      </c>
      <c r="M296" s="9" t="s">
        <v>34</v>
      </c>
      <c r="N296" s="9" t="s">
        <v>35</v>
      </c>
      <c r="O296" s="9" t="s">
        <v>36</v>
      </c>
      <c r="P296" s="10" t="str">
        <f>HYPERLINK("https://www.airitibooks.com/Detail/Detail?PublicationID=P20190412109", "https://www.airitibooks.com/Detail/Detail?PublicationID=P20190412109")</f>
        <v>https://www.airitibooks.com/Detail/Detail?PublicationID=P20190412109</v>
      </c>
    </row>
    <row r="297" spans="1:16" ht="21" customHeight="1" x14ac:dyDescent="0.25">
      <c r="A297" s="9" t="s">
        <v>22</v>
      </c>
      <c r="B297" s="9" t="s">
        <v>1559</v>
      </c>
      <c r="C297" s="9" t="s">
        <v>1560</v>
      </c>
      <c r="D297" s="9" t="s">
        <v>25</v>
      </c>
      <c r="E297" s="9" t="s">
        <v>1561</v>
      </c>
      <c r="F297" s="9" t="s">
        <v>1504</v>
      </c>
      <c r="G297" s="9" t="s">
        <v>1562</v>
      </c>
      <c r="H297" s="9" t="s">
        <v>84</v>
      </c>
      <c r="I297" s="9" t="s">
        <v>825</v>
      </c>
      <c r="J297" s="9" t="s">
        <v>1563</v>
      </c>
      <c r="K297" s="9" t="s">
        <v>231</v>
      </c>
      <c r="L297" s="9" t="s">
        <v>232</v>
      </c>
      <c r="M297" s="9" t="s">
        <v>34</v>
      </c>
      <c r="N297" s="9" t="s">
        <v>35</v>
      </c>
      <c r="O297" s="9" t="s">
        <v>36</v>
      </c>
      <c r="P297" s="10" t="str">
        <f>HYPERLINK("https://www.airitibooks.com/Detail/Detail?PublicationID=P20190412110", "https://www.airitibooks.com/Detail/Detail?PublicationID=P20190412110")</f>
        <v>https://www.airitibooks.com/Detail/Detail?PublicationID=P20190412110</v>
      </c>
    </row>
    <row r="298" spans="1:16" ht="21" customHeight="1" x14ac:dyDescent="0.25">
      <c r="A298" s="9" t="s">
        <v>22</v>
      </c>
      <c r="B298" s="9" t="s">
        <v>1564</v>
      </c>
      <c r="C298" s="9" t="s">
        <v>1565</v>
      </c>
      <c r="D298" s="9" t="s">
        <v>25</v>
      </c>
      <c r="E298" s="9" t="s">
        <v>1566</v>
      </c>
      <c r="F298" s="9" t="s">
        <v>1504</v>
      </c>
      <c r="G298" s="9" t="s">
        <v>1567</v>
      </c>
      <c r="H298" s="9" t="s">
        <v>84</v>
      </c>
      <c r="I298" s="9" t="s">
        <v>52</v>
      </c>
      <c r="J298" s="9" t="s">
        <v>379</v>
      </c>
      <c r="K298" s="9" t="s">
        <v>70</v>
      </c>
      <c r="L298" s="9" t="s">
        <v>71</v>
      </c>
      <c r="M298" s="9" t="s">
        <v>34</v>
      </c>
      <c r="N298" s="9" t="s">
        <v>35</v>
      </c>
      <c r="O298" s="9" t="s">
        <v>36</v>
      </c>
      <c r="P298" s="10" t="str">
        <f>HYPERLINK("https://www.airitibooks.com/Detail/Detail?PublicationID=P20190412111", "https://www.airitibooks.com/Detail/Detail?PublicationID=P20190412111")</f>
        <v>https://www.airitibooks.com/Detail/Detail?PublicationID=P20190412111</v>
      </c>
    </row>
    <row r="299" spans="1:16" ht="21" customHeight="1" x14ac:dyDescent="0.25">
      <c r="A299" s="9" t="s">
        <v>22</v>
      </c>
      <c r="B299" s="9" t="s">
        <v>1568</v>
      </c>
      <c r="C299" s="9" t="s">
        <v>1569</v>
      </c>
      <c r="D299" s="9" t="s">
        <v>25</v>
      </c>
      <c r="E299" s="9" t="s">
        <v>1570</v>
      </c>
      <c r="F299" s="9" t="s">
        <v>1504</v>
      </c>
      <c r="G299" s="9" t="s">
        <v>1571</v>
      </c>
      <c r="H299" s="9" t="s">
        <v>84</v>
      </c>
      <c r="I299" s="9" t="s">
        <v>68</v>
      </c>
      <c r="J299" s="9" t="s">
        <v>522</v>
      </c>
      <c r="K299" s="9" t="s">
        <v>94</v>
      </c>
      <c r="L299" s="9" t="s">
        <v>316</v>
      </c>
      <c r="M299" s="9" t="s">
        <v>34</v>
      </c>
      <c r="N299" s="9" t="s">
        <v>35</v>
      </c>
      <c r="O299" s="9" t="s">
        <v>36</v>
      </c>
      <c r="P299" s="10" t="str">
        <f>HYPERLINK("https://www.airitibooks.com/Detail/Detail?PublicationID=P20190412112", "https://www.airitibooks.com/Detail/Detail?PublicationID=P20190412112")</f>
        <v>https://www.airitibooks.com/Detail/Detail?PublicationID=P20190412112</v>
      </c>
    </row>
    <row r="300" spans="1:16" ht="21" customHeight="1" x14ac:dyDescent="0.25">
      <c r="A300" s="9" t="s">
        <v>22</v>
      </c>
      <c r="B300" s="9" t="s">
        <v>1572</v>
      </c>
      <c r="C300" s="9" t="s">
        <v>1573</v>
      </c>
      <c r="D300" s="9" t="s">
        <v>25</v>
      </c>
      <c r="E300" s="9" t="s">
        <v>1574</v>
      </c>
      <c r="F300" s="9" t="s">
        <v>1504</v>
      </c>
      <c r="G300" s="9" t="s">
        <v>1575</v>
      </c>
      <c r="H300" s="9" t="s">
        <v>84</v>
      </c>
      <c r="I300" s="9" t="s">
        <v>1576</v>
      </c>
      <c r="J300" s="9" t="s">
        <v>1577</v>
      </c>
      <c r="K300" s="9" t="s">
        <v>94</v>
      </c>
      <c r="L300" s="9" t="s">
        <v>323</v>
      </c>
      <c r="M300" s="9" t="s">
        <v>34</v>
      </c>
      <c r="N300" s="9" t="s">
        <v>35</v>
      </c>
      <c r="O300" s="9" t="s">
        <v>36</v>
      </c>
      <c r="P300" s="10" t="str">
        <f>HYPERLINK("https://www.airitibooks.com/Detail/Detail?PublicationID=P20190412113", "https://www.airitibooks.com/Detail/Detail?PublicationID=P20190412113")</f>
        <v>https://www.airitibooks.com/Detail/Detail?PublicationID=P20190412113</v>
      </c>
    </row>
    <row r="301" spans="1:16" ht="21" customHeight="1" x14ac:dyDescent="0.25">
      <c r="A301" s="9" t="s">
        <v>22</v>
      </c>
      <c r="B301" s="9" t="s">
        <v>1578</v>
      </c>
      <c r="C301" s="9" t="s">
        <v>1579</v>
      </c>
      <c r="D301" s="9" t="s">
        <v>25</v>
      </c>
      <c r="E301" s="9" t="s">
        <v>1580</v>
      </c>
      <c r="F301" s="9" t="s">
        <v>1504</v>
      </c>
      <c r="G301" s="9" t="s">
        <v>1581</v>
      </c>
      <c r="H301" s="9" t="s">
        <v>84</v>
      </c>
      <c r="I301" s="9" t="s">
        <v>601</v>
      </c>
      <c r="J301" s="9" t="s">
        <v>180</v>
      </c>
      <c r="K301" s="9" t="s">
        <v>70</v>
      </c>
      <c r="L301" s="9" t="s">
        <v>181</v>
      </c>
      <c r="M301" s="9" t="s">
        <v>34</v>
      </c>
      <c r="N301" s="9" t="s">
        <v>35</v>
      </c>
      <c r="O301" s="9" t="s">
        <v>36</v>
      </c>
      <c r="P301" s="10" t="str">
        <f>HYPERLINK("https://www.airitibooks.com/Detail/Detail?PublicationID=P20190412114", "https://www.airitibooks.com/Detail/Detail?PublicationID=P20190412114")</f>
        <v>https://www.airitibooks.com/Detail/Detail?PublicationID=P20190412114</v>
      </c>
    </row>
    <row r="302" spans="1:16" ht="21" customHeight="1" x14ac:dyDescent="0.25">
      <c r="A302" s="9" t="s">
        <v>22</v>
      </c>
      <c r="B302" s="9" t="s">
        <v>1582</v>
      </c>
      <c r="C302" s="9" t="s">
        <v>1583</v>
      </c>
      <c r="D302" s="9" t="s">
        <v>25</v>
      </c>
      <c r="E302" s="9" t="s">
        <v>1584</v>
      </c>
      <c r="F302" s="9" t="s">
        <v>1504</v>
      </c>
      <c r="G302" s="9" t="s">
        <v>1581</v>
      </c>
      <c r="H302" s="9" t="s">
        <v>84</v>
      </c>
      <c r="I302" s="9" t="s">
        <v>179</v>
      </c>
      <c r="J302" s="9" t="s">
        <v>180</v>
      </c>
      <c r="K302" s="9" t="s">
        <v>70</v>
      </c>
      <c r="L302" s="9" t="s">
        <v>181</v>
      </c>
      <c r="M302" s="9" t="s">
        <v>34</v>
      </c>
      <c r="N302" s="9" t="s">
        <v>35</v>
      </c>
      <c r="O302" s="9" t="s">
        <v>36</v>
      </c>
      <c r="P302" s="10" t="str">
        <f>HYPERLINK("https://www.airitibooks.com/Detail/Detail?PublicationID=P20190412115", "https://www.airitibooks.com/Detail/Detail?PublicationID=P20190412115")</f>
        <v>https://www.airitibooks.com/Detail/Detail?PublicationID=P20190412115</v>
      </c>
    </row>
    <row r="303" spans="1:16" ht="21" customHeight="1" x14ac:dyDescent="0.25">
      <c r="A303" s="9" t="s">
        <v>22</v>
      </c>
      <c r="B303" s="9" t="s">
        <v>1585</v>
      </c>
      <c r="C303" s="9" t="s">
        <v>1586</v>
      </c>
      <c r="D303" s="9" t="s">
        <v>25</v>
      </c>
      <c r="E303" s="9" t="s">
        <v>1587</v>
      </c>
      <c r="F303" s="9" t="s">
        <v>1504</v>
      </c>
      <c r="G303" s="9" t="s">
        <v>1588</v>
      </c>
      <c r="H303" s="9" t="s">
        <v>84</v>
      </c>
      <c r="I303" s="9" t="s">
        <v>179</v>
      </c>
      <c r="J303" s="9" t="s">
        <v>1589</v>
      </c>
      <c r="K303" s="9" t="s">
        <v>94</v>
      </c>
      <c r="L303" s="9" t="s">
        <v>95</v>
      </c>
      <c r="M303" s="9" t="s">
        <v>34</v>
      </c>
      <c r="N303" s="9" t="s">
        <v>35</v>
      </c>
      <c r="O303" s="9" t="s">
        <v>36</v>
      </c>
      <c r="P303" s="10" t="str">
        <f>HYPERLINK("https://www.airitibooks.com/Detail/Detail?PublicationID=P20190412116", "https://www.airitibooks.com/Detail/Detail?PublicationID=P20190412116")</f>
        <v>https://www.airitibooks.com/Detail/Detail?PublicationID=P20190412116</v>
      </c>
    </row>
    <row r="304" spans="1:16" ht="21" customHeight="1" x14ac:dyDescent="0.25">
      <c r="A304" s="9" t="s">
        <v>22</v>
      </c>
      <c r="B304" s="9" t="s">
        <v>1590</v>
      </c>
      <c r="C304" s="9" t="s">
        <v>1591</v>
      </c>
      <c r="D304" s="9" t="s">
        <v>25</v>
      </c>
      <c r="E304" s="9" t="s">
        <v>1592</v>
      </c>
      <c r="F304" s="9" t="s">
        <v>1504</v>
      </c>
      <c r="G304" s="9" t="s">
        <v>1593</v>
      </c>
      <c r="H304" s="9" t="s">
        <v>84</v>
      </c>
      <c r="I304" s="9" t="s">
        <v>374</v>
      </c>
      <c r="J304" s="9" t="s">
        <v>747</v>
      </c>
      <c r="K304" s="9" t="s">
        <v>61</v>
      </c>
      <c r="L304" s="9" t="s">
        <v>62</v>
      </c>
      <c r="M304" s="9" t="s">
        <v>34</v>
      </c>
      <c r="N304" s="9" t="s">
        <v>35</v>
      </c>
      <c r="O304" s="9" t="s">
        <v>36</v>
      </c>
      <c r="P304" s="10" t="str">
        <f>HYPERLINK("https://www.airitibooks.com/Detail/Detail?PublicationID=P20190412117", "https://www.airitibooks.com/Detail/Detail?PublicationID=P20190412117")</f>
        <v>https://www.airitibooks.com/Detail/Detail?PublicationID=P20190412117</v>
      </c>
    </row>
  </sheetData>
  <phoneticPr fontId="18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 逢甲聯盟贈品-友好高中300本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A00789</dc:creator>
  <cp:lastModifiedBy>葉秀婕</cp:lastModifiedBy>
  <dcterms:created xsi:type="dcterms:W3CDTF">2014-09-30T03:25:05Z</dcterms:created>
  <dcterms:modified xsi:type="dcterms:W3CDTF">2020-12-23T09:24:53Z</dcterms:modified>
</cp:coreProperties>
</file>